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marguello\AppData\Local\Temp\wzf6eb\"/>
    </mc:Choice>
  </mc:AlternateContent>
  <xr:revisionPtr revIDLastSave="0" documentId="13_ncr:1_{E75DF81A-BD41-43C7-9E1F-D7AB77D433A5}" xr6:coauthVersionLast="47" xr6:coauthVersionMax="47" xr10:uidLastSave="{00000000-0000-0000-0000-000000000000}"/>
  <bookViews>
    <workbookView xWindow="-108" yWindow="-108" windowWidth="23256" windowHeight="12576" activeTab="1" xr2:uid="{DC570886-4A15-40E5-96AF-91222CE231EB}"/>
  </bookViews>
  <sheets>
    <sheet name="Data for Bar Graph (# days)" sheetId="3" r:id="rId1"/>
    <sheet name="Bar Graph (# years)"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 i="3" l="1"/>
  <c r="I3" i="3"/>
  <c r="A4" i="4" l="1"/>
  <c r="A5" i="4"/>
  <c r="A6" i="4"/>
  <c r="A7" i="4"/>
  <c r="A8" i="4"/>
  <c r="A9" i="4"/>
  <c r="A10" i="4"/>
  <c r="A11" i="4"/>
  <c r="A3" i="4"/>
  <c r="H7" i="3"/>
  <c r="I4" i="3"/>
  <c r="I6" i="3"/>
  <c r="I7" i="3"/>
  <c r="I8" i="3"/>
  <c r="I9" i="3"/>
  <c r="I10" i="3"/>
  <c r="I11" i="3"/>
  <c r="I7" i="4" l="1"/>
  <c r="I8" i="4"/>
  <c r="I9" i="4"/>
  <c r="I10" i="4"/>
  <c r="I11" i="4"/>
  <c r="H3" i="4"/>
  <c r="H4" i="4"/>
  <c r="H5" i="4"/>
  <c r="H6" i="4"/>
  <c r="H7" i="4"/>
  <c r="H8" i="4"/>
  <c r="H9" i="4"/>
  <c r="H10" i="4"/>
  <c r="H11" i="4"/>
  <c r="V12" i="3" l="1"/>
  <c r="J12" i="4" s="1"/>
  <c r="D12" i="3"/>
  <c r="B12" i="4" s="1"/>
  <c r="O11" i="3"/>
  <c r="Q11" i="3" s="1"/>
  <c r="K11" i="3" s="1"/>
  <c r="E11" i="4" s="1"/>
  <c r="H11" i="3"/>
  <c r="D11" i="4" s="1"/>
  <c r="F11" i="3"/>
  <c r="C11" i="4" s="1"/>
  <c r="D11" i="3"/>
  <c r="B11" i="4" s="1"/>
  <c r="O10" i="3"/>
  <c r="L10" i="3" s="1"/>
  <c r="Q10" i="3" s="1"/>
  <c r="K10" i="3" s="1"/>
  <c r="E10" i="4" s="1"/>
  <c r="H10" i="3"/>
  <c r="D10" i="4" s="1"/>
  <c r="F10" i="3"/>
  <c r="D10" i="3"/>
  <c r="B10" i="4" s="1"/>
  <c r="O9" i="3"/>
  <c r="Q9" i="3" s="1"/>
  <c r="K9" i="3" s="1"/>
  <c r="E9" i="4" s="1"/>
  <c r="H9" i="3"/>
  <c r="D9" i="4" s="1"/>
  <c r="F9" i="3"/>
  <c r="D9" i="3"/>
  <c r="B9" i="4" s="1"/>
  <c r="O8" i="3"/>
  <c r="H8" i="3"/>
  <c r="D8" i="4" s="1"/>
  <c r="F8" i="3"/>
  <c r="D8" i="3"/>
  <c r="B8" i="4" s="1"/>
  <c r="O7" i="3"/>
  <c r="D7" i="4"/>
  <c r="F7" i="3"/>
  <c r="C7" i="4" s="1"/>
  <c r="D7" i="3"/>
  <c r="B7" i="4" s="1"/>
  <c r="O6" i="3"/>
  <c r="H6" i="3"/>
  <c r="D6" i="4" s="1"/>
  <c r="F6" i="3"/>
  <c r="C6" i="4" s="1"/>
  <c r="D6" i="3"/>
  <c r="B6" i="4" s="1"/>
  <c r="O5" i="3"/>
  <c r="L5" i="3" s="1"/>
  <c r="H5" i="3"/>
  <c r="D5" i="4" s="1"/>
  <c r="F5" i="3"/>
  <c r="C5" i="4" s="1"/>
  <c r="D5" i="3"/>
  <c r="B5" i="4" s="1"/>
  <c r="O4" i="3"/>
  <c r="L4" i="3" s="1"/>
  <c r="Q4" i="3" s="1"/>
  <c r="K4" i="3" s="1"/>
  <c r="E4" i="4" s="1"/>
  <c r="H4" i="3"/>
  <c r="D4" i="4" s="1"/>
  <c r="F4" i="3"/>
  <c r="C4" i="4" s="1"/>
  <c r="D4" i="3"/>
  <c r="B4" i="4" s="1"/>
  <c r="O3" i="3"/>
  <c r="L3" i="3" s="1"/>
  <c r="Q3" i="3" s="1"/>
  <c r="H3" i="3"/>
  <c r="D3" i="4" s="1"/>
  <c r="F3" i="3"/>
  <c r="C3" i="4" s="1"/>
  <c r="D3" i="3"/>
  <c r="B3" i="4" s="1"/>
  <c r="L8" i="3" l="1"/>
  <c r="Q8" i="3" s="1"/>
  <c r="K8" i="3" s="1"/>
  <c r="E8" i="4" s="1"/>
  <c r="M3" i="3"/>
  <c r="K3" i="3"/>
  <c r="E3" i="4" s="1"/>
  <c r="W3" i="3"/>
  <c r="K3" i="4" s="1"/>
  <c r="G3" i="4" s="1"/>
  <c r="F3" i="4"/>
  <c r="W4" i="3"/>
  <c r="K4" i="4" s="1"/>
  <c r="G4" i="4" s="1"/>
  <c r="M4" i="3"/>
  <c r="F4" i="4" s="1"/>
  <c r="W8" i="3"/>
  <c r="K8" i="4" s="1"/>
  <c r="G8" i="4" s="1"/>
  <c r="M8" i="3"/>
  <c r="F8" i="4" s="1"/>
  <c r="W9" i="3"/>
  <c r="K9" i="4" s="1"/>
  <c r="G9" i="4" s="1"/>
  <c r="M9" i="3"/>
  <c r="F9" i="4" s="1"/>
  <c r="W10" i="3"/>
  <c r="K10" i="4" s="1"/>
  <c r="G10" i="4" s="1"/>
  <c r="M10" i="3"/>
  <c r="F10" i="4" s="1"/>
  <c r="W11" i="3"/>
  <c r="K11" i="4" s="1"/>
  <c r="G11" i="4" s="1"/>
  <c r="M11" i="3"/>
  <c r="F11" i="4" s="1"/>
  <c r="C8" i="4"/>
  <c r="C9" i="4"/>
  <c r="C10" i="4"/>
  <c r="L6" i="3"/>
  <c r="Q6" i="3" s="1"/>
  <c r="K6" i="3" s="1"/>
  <c r="E6" i="4" s="1"/>
  <c r="R11" i="3"/>
  <c r="R4" i="3"/>
  <c r="Q5" i="3" s="1"/>
  <c r="L7" i="3"/>
  <c r="Q7" i="3" s="1"/>
  <c r="K7" i="3" s="1"/>
  <c r="R10" i="3"/>
  <c r="R8" i="3"/>
  <c r="R9" i="3"/>
  <c r="R3" i="3"/>
  <c r="E7" i="4" l="1"/>
  <c r="M7" i="3"/>
  <c r="F7" i="4" s="1"/>
  <c r="R6" i="3"/>
  <c r="M5" i="3"/>
  <c r="F5" i="4" s="1"/>
  <c r="K5" i="3"/>
  <c r="E5" i="4" s="1"/>
  <c r="W7" i="3"/>
  <c r="W6" i="3"/>
  <c r="M6" i="3"/>
  <c r="F6" i="4" s="1"/>
  <c r="K5" i="4"/>
  <c r="R5" i="3"/>
  <c r="S5" i="3" s="1"/>
  <c r="R7" i="3"/>
  <c r="K6" i="4" l="1"/>
  <c r="G6" i="4" s="1"/>
  <c r="K7" i="4"/>
  <c r="G7" i="4" s="1"/>
  <c r="I4" i="4"/>
  <c r="I3" i="4"/>
  <c r="G5" i="4"/>
</calcChain>
</file>

<file path=xl/sharedStrings.xml><?xml version="1.0" encoding="utf-8"?>
<sst xmlns="http://schemas.openxmlformats.org/spreadsheetml/2006/main" count="79" uniqueCount="74">
  <si>
    <t>Patent Number or Name of Exclusivity</t>
  </si>
  <si>
    <t>Earliest NP Filing Date of earliest patent</t>
  </si>
  <si>
    <t xml:space="preserve">Earliest non-provisional priority date
(or FDA exlusivity approval date)
</t>
  </si>
  <si>
    <r>
      <t xml:space="preserve">Time from first patent earliest filing date </t>
    </r>
    <r>
      <rPr>
        <b/>
        <i/>
        <sz val="11"/>
        <color theme="1"/>
        <rFont val="Calibri"/>
        <family val="2"/>
        <scheme val="minor"/>
      </rPr>
      <t>to</t>
    </r>
    <r>
      <rPr>
        <sz val="11"/>
        <color theme="1"/>
        <rFont val="Calibri"/>
        <family val="2"/>
        <scheme val="minor"/>
      </rPr>
      <t xml:space="preserve"> earliest NP filing date of patent (# days)</t>
    </r>
  </si>
  <si>
    <t>Filing date</t>
  </si>
  <si>
    <r>
      <t xml:space="preserve">Earliest NP filing date </t>
    </r>
    <r>
      <rPr>
        <b/>
        <i/>
        <sz val="11"/>
        <color theme="1"/>
        <rFont val="Calibri"/>
        <family val="2"/>
        <scheme val="minor"/>
      </rPr>
      <t>to</t>
    </r>
    <r>
      <rPr>
        <sz val="11"/>
        <color theme="1"/>
        <rFont val="Calibri"/>
        <family val="2"/>
        <scheme val="minor"/>
      </rPr>
      <t xml:space="preserve"> application filing date (# days)</t>
    </r>
  </si>
  <si>
    <t>Issue date</t>
  </si>
  <si>
    <t>Filing date to issue date (# days)</t>
  </si>
  <si>
    <t>17- or 20-Year Expiration Date</t>
  </si>
  <si>
    <t>Approval Date</t>
  </si>
  <si>
    <t xml:space="preserve"> Issue date and approval date (zero if issued after approval date) (# days)</t>
  </si>
  <si>
    <t>Expiration Date of Patent Referenced in Terminal Disclaimer (if no terminal disclaimer, link to column O value)</t>
  </si>
  <si>
    <r>
      <t xml:space="preserve">First FDA Approval to Patent Expiration Date if issued pre-approval </t>
    </r>
    <r>
      <rPr>
        <b/>
        <u/>
        <sz val="11"/>
        <rFont val="Calibri"/>
        <family val="2"/>
      </rPr>
      <t>OR</t>
    </r>
    <r>
      <rPr>
        <sz val="11"/>
        <color rgb="FF000000"/>
        <rFont val="Calibri"/>
        <family val="2"/>
      </rPr>
      <t xml:space="preserve"> Issue Date to Expiration date if issued post-approval (# days). "Expiration date" is TD expiration date (Q) if sooner than 17/20-year expiration date (I). Else, use 17/20-year expiration date (I).</t>
    </r>
  </si>
  <si>
    <t>Patent Term Adjustment (# days)</t>
  </si>
  <si>
    <t>PTA-Adjusted Expiration Date (add PTA to 17/20-year expiration date)</t>
  </si>
  <si>
    <t>Patent Term Extension (# days)</t>
  </si>
  <si>
    <t>Terminal Disclaimer Expiration Date (compare expiration of Terminal disclaimer patents)</t>
  </si>
  <si>
    <t>PTE-Adjusted Expiration Date (add PTE to PTA-adjusted expiration date or Terminal Disclaimer expiration date)</t>
  </si>
  <si>
    <t>Expiration of Pediatric Exclusivity (six months after PTE adjusted expiration date (S))</t>
  </si>
  <si>
    <t xml:space="preserve">Pediatric exclusivity in days (# days) </t>
  </si>
  <si>
    <t>FDA Exclusivity Expiration Date</t>
  </si>
  <si>
    <t>FDA Exclusivity Period (difference between approval date and exclusivity expiration date; N/A for patents) (# days)</t>
  </si>
  <si>
    <t>Terminal Disclaimer (N/A if no terminal disclaimer) (# days)</t>
  </si>
  <si>
    <r>
      <t xml:space="preserve"># </t>
    </r>
    <r>
      <rPr>
        <b/>
        <u/>
        <sz val="11"/>
        <color rgb="FF000000"/>
        <rFont val="Calibri"/>
        <family val="2"/>
      </rPr>
      <t>OR</t>
    </r>
    <r>
      <rPr>
        <sz val="11"/>
        <color rgb="FF000000"/>
        <rFont val="Calibri"/>
        <family val="2"/>
      </rPr>
      <t xml:space="preserve"> Name of Exclusivity</t>
    </r>
  </si>
  <si>
    <t>MM/DD/YYYY</t>
  </si>
  <si>
    <t>"=DATEDIF(B2, C2, "D")"</t>
  </si>
  <si>
    <t>"=DATEDIF(C2, E2, "D")"</t>
  </si>
  <si>
    <t>"=DATEDIF(E2, G2, "D")"</t>
  </si>
  <si>
    <t>MM/DD/YYYY OR "=DATE(YYYY, MM, DD)+(#years*365.25)"</t>
  </si>
  <si>
    <t>"=IF(J3&lt;G3, 0, IF(Q3&lt;I3, IF(Q3&lt;J3, (Q3-G3), (J3-G3)), IF(I3&lt;J3, (I3-G3), (J3-G3))))"</t>
  </si>
  <si>
    <t>MM/DD/YYYY (link to PTA-adjusted expiration date of earlier-filed patent's column O value; if no terminal disclaimer, link to patent's column O value)</t>
  </si>
  <si>
    <t>"=IF(G3&lt;J3, IF(Q3&lt;I3, (Q3-J3), (I3-J3)), IF(Q3&lt;I3, (Q3-G3), (I3-G3)))"</t>
  </si>
  <si>
    <t># (from Public PAIR or PE2E)</t>
  </si>
  <si>
    <t>"=I2+N2"</t>
  </si>
  <si>
    <t># (from PE2E)</t>
  </si>
  <si>
    <t>"=IF(L2&gt;O2, O2, L2)"</t>
  </si>
  <si>
    <t>"=Q2+P2"</t>
  </si>
  <si>
    <t>"=DATE(YEAR(R3),MONTH(R3) +6,DAY(R3))"</t>
  </si>
  <si>
    <t>"=S3-R3"</t>
  </si>
  <si>
    <t>"=DATEDIF(J6, U6, "D")"</t>
  </si>
  <si>
    <t>"=DATEDIF(Q2, O2, "D")"</t>
  </si>
  <si>
    <t>6642245 
(method of treating HIV 
with emtricitabine)</t>
  </si>
  <si>
    <t>6703396
(emtricitabine isomer)</t>
  </si>
  <si>
    <t>7390791 
(tenofovir isomer)</t>
  </si>
  <si>
    <t>7803788 
(method of treatment 
with tenofovir isomer)</t>
  </si>
  <si>
    <t>8754065 
(tenofovir salt)</t>
  </si>
  <si>
    <t>9216996
(bictegravir compound)</t>
  </si>
  <si>
    <t>9296769 
(composition with 
tenofovir salt)</t>
  </si>
  <si>
    <t>9708342
(bictegravir sodium 
compound)</t>
  </si>
  <si>
    <t>9732092 
(compounds 
including bictegravir)</t>
  </si>
  <si>
    <t>FDA New Chemical Entity 
Exclusivity (NCE)</t>
  </si>
  <si>
    <t>Patent Number OR Name of Exclusivity</t>
  </si>
  <si>
    <t>Column1 (gap before earliest priority date)</t>
  </si>
  <si>
    <t>Earliest priority date</t>
  </si>
  <si>
    <t>U.S. Patent Application Pending</t>
  </si>
  <si>
    <t>Prior to FDA Approval</t>
  </si>
  <si>
    <t>Drug &amp; Patent Approved (market exclusivity)</t>
  </si>
  <si>
    <t>Patent Term Adjustment</t>
  </si>
  <si>
    <t>Patent Term Extension</t>
  </si>
  <si>
    <t>FDCA Pediatric Exclusivity (PED)</t>
  </si>
  <si>
    <t>FDCA Exclusivity (years)</t>
  </si>
  <si>
    <t>Terminal Disclaimer</t>
  </si>
  <si>
    <t>#</t>
  </si>
  <si>
    <t>"='Data for bar graph (# days)'!D2/365.25"</t>
  </si>
  <si>
    <t>"='Data for bar graph (# days)'!F2/365.25"</t>
  </si>
  <si>
    <t>"='Data for bar graph (# days)'!H2/365.25"</t>
  </si>
  <si>
    <t>"='Data for bar graph (# days)'!K2/365.25"</t>
  </si>
  <si>
    <t>"='Data for bar graph (# days)'!M2/365.25"</t>
  </si>
  <si>
    <t>"=IF(K2&gt;0, IF(((('Data for bar graph (# days)'!N2-'Data for bar graph (# days)'!W2))/365.25)&gt;0, (('Data for bar graph (# days)'!N2-'Data for bar graph (# days)'!W2))/365.25, 0), ('Data for bar graph (# days)'!N2/365.25))"</t>
  </si>
  <si>
    <t>"='Data for bar graph (# days)'!P2/365.25"</t>
  </si>
  <si>
    <t>"='Data for bar graph (# days)'!T2/365.25"</t>
  </si>
  <si>
    <t>"='Data for bar graph (# days)'!V2/365.25"</t>
  </si>
  <si>
    <t>"='Data for bar graph (# days)'!W2/365.25"</t>
  </si>
  <si>
    <t xml:space="preserve">FDA Exclusivity 
New Chemical Entity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</si>
</sst>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13" x14ac:knownFonts="1">
    <font>
      <sz val="11"/>
      <color theme="1"/>
      <name val="Calibri"/>
      <family val="2"/>
      <scheme val="minor"/>
    </font>
    <font>
      <sz val="11"/>
      <color theme="0"/>
      <name val="Calibri"/>
      <family val="2"/>
      <scheme val="minor"/>
    </font>
    <font>
      <sz val="11"/>
      <name val="Calibri"/>
      <family val="2"/>
      <scheme val="minor"/>
    </font>
    <font>
      <b/>
      <i/>
      <sz val="11"/>
      <color theme="1"/>
      <name val="Calibri"/>
      <family val="2"/>
      <scheme val="minor"/>
    </font>
    <font>
      <b/>
      <u/>
      <sz val="11"/>
      <color rgb="FF000000"/>
      <name val="Calibri"/>
      <family val="2"/>
    </font>
    <font>
      <sz val="11"/>
      <color rgb="FF000000"/>
      <name val="Calibri"/>
      <family val="2"/>
    </font>
    <font>
      <sz val="11"/>
      <color rgb="FFFFFFFF"/>
      <name val="Calibri"/>
      <family val="2"/>
    </font>
    <font>
      <sz val="11"/>
      <color rgb="FF444444"/>
      <name val="Calibri"/>
      <family val="2"/>
      <charset val="1"/>
    </font>
    <font>
      <b/>
      <u/>
      <sz val="11"/>
      <name val="Calibri"/>
      <family val="2"/>
    </font>
    <font>
      <sz val="9"/>
      <color rgb="FF000000"/>
      <name val="Roboto"/>
    </font>
    <font>
      <sz val="9"/>
      <color theme="0"/>
      <name val="Roboto"/>
    </font>
    <font>
      <sz val="11"/>
      <color rgb="FF000000"/>
      <name val="Calibri"/>
      <family val="2"/>
      <scheme val="minor"/>
    </font>
    <font>
      <sz val="11"/>
      <color rgb="FF000000"/>
      <name val="Calibri"/>
      <family val="2"/>
      <charset val="1"/>
    </font>
  </fonts>
  <fills count="16">
    <fill>
      <patternFill patternType="none"/>
    </fill>
    <fill>
      <patternFill patternType="gray125"/>
    </fill>
    <fill>
      <patternFill patternType="solid">
        <fgColor theme="0" tint="-0.249977111117893"/>
        <bgColor indexed="64"/>
      </patternFill>
    </fill>
    <fill>
      <patternFill patternType="solid">
        <fgColor theme="7" tint="0.39997558519241921"/>
        <bgColor indexed="64"/>
      </patternFill>
    </fill>
    <fill>
      <patternFill patternType="solid">
        <fgColor rgb="FF002060"/>
        <bgColor indexed="64"/>
      </patternFill>
    </fill>
    <fill>
      <patternFill patternType="solid">
        <fgColor rgb="FF00B0F0"/>
        <bgColor indexed="64"/>
      </patternFill>
    </fill>
    <fill>
      <patternFill patternType="solid">
        <fgColor theme="9"/>
        <bgColor indexed="64"/>
      </patternFill>
    </fill>
    <fill>
      <patternFill patternType="solid">
        <fgColor theme="4"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BDD7EE"/>
        <bgColor rgb="FF000000"/>
      </patternFill>
    </fill>
    <fill>
      <patternFill patternType="solid">
        <fgColor rgb="FF70AD47"/>
        <bgColor rgb="FF000000"/>
      </patternFill>
    </fill>
    <fill>
      <patternFill patternType="solid">
        <fgColor theme="7" tint="-0.249977111117893"/>
        <bgColor indexed="64"/>
      </patternFill>
    </fill>
    <fill>
      <patternFill patternType="solid">
        <fgColor rgb="FFC5B3E9"/>
        <bgColor indexed="64"/>
      </patternFill>
    </fill>
  </fills>
  <borders count="8">
    <border>
      <left/>
      <right/>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s>
  <cellStyleXfs count="1">
    <xf numFmtId="0" fontId="0" fillId="0" borderId="0"/>
  </cellStyleXfs>
  <cellXfs count="76">
    <xf numFmtId="0" fontId="0" fillId="0" borderId="0" xfId="0"/>
    <xf numFmtId="0" fontId="0" fillId="0" borderId="0" xfId="0" applyAlignment="1">
      <alignment horizontal="center"/>
    </xf>
    <xf numFmtId="14" fontId="0" fillId="0" borderId="0" xfId="0" applyNumberFormat="1" applyAlignment="1">
      <alignment horizontal="center"/>
    </xf>
    <xf numFmtId="14" fontId="0" fillId="0" borderId="0" xfId="0" applyNumberFormat="1" applyAlignment="1">
      <alignment horizontal="center" vertical="center"/>
    </xf>
    <xf numFmtId="2" fontId="0" fillId="0" borderId="0" xfId="0" applyNumberFormat="1" applyAlignment="1">
      <alignment horizontal="center"/>
    </xf>
    <xf numFmtId="2" fontId="0" fillId="0" borderId="0" xfId="0" applyNumberFormat="1" applyAlignment="1">
      <alignment horizontal="center" vertical="center"/>
    </xf>
    <xf numFmtId="164" fontId="0" fillId="0" borderId="0" xfId="0" applyNumberFormat="1" applyAlignment="1">
      <alignment horizontal="center" vertical="center"/>
    </xf>
    <xf numFmtId="14" fontId="0" fillId="0" borderId="0" xfId="0" applyNumberFormat="1" applyFill="1" applyAlignment="1">
      <alignment horizontal="center" vertical="center"/>
    </xf>
    <xf numFmtId="2" fontId="0" fillId="0" borderId="0" xfId="0" applyNumberFormat="1" applyFill="1" applyAlignment="1">
      <alignment horizontal="center"/>
    </xf>
    <xf numFmtId="0" fontId="0" fillId="0" borderId="0" xfId="0" applyFill="1" applyAlignment="1">
      <alignment horizontal="center"/>
    </xf>
    <xf numFmtId="2" fontId="0" fillId="0" borderId="0" xfId="0" applyNumberFormat="1" applyFill="1" applyAlignment="1">
      <alignment horizontal="center" vertical="center"/>
    </xf>
    <xf numFmtId="14" fontId="0" fillId="0" borderId="0" xfId="0" applyNumberFormat="1" applyFill="1" applyAlignment="1">
      <alignment horizontal="center"/>
    </xf>
    <xf numFmtId="0" fontId="2" fillId="7" borderId="1" xfId="0" applyFont="1" applyFill="1" applyBorder="1" applyAlignment="1">
      <alignment horizontal="center" vertical="center" wrapText="1"/>
    </xf>
    <xf numFmtId="0" fontId="1" fillId="4" borderId="0" xfId="0" applyFont="1" applyFill="1"/>
    <xf numFmtId="0" fontId="0" fillId="0" borderId="0" xfId="0" applyFill="1" applyBorder="1"/>
    <xf numFmtId="0" fontId="0" fillId="0" borderId="0" xfId="0" applyFill="1" applyBorder="1" applyAlignment="1">
      <alignment horizontal="center" vertical="center" wrapText="1"/>
    </xf>
    <xf numFmtId="0" fontId="2" fillId="0" borderId="0" xfId="0" applyFont="1" applyFill="1" applyBorder="1" applyAlignment="1">
      <alignment horizontal="center" vertical="center" wrapText="1"/>
    </xf>
    <xf numFmtId="0" fontId="0" fillId="10" borderId="2" xfId="0" applyFill="1" applyBorder="1" applyAlignment="1">
      <alignment horizontal="center" vertical="center" wrapText="1"/>
    </xf>
    <xf numFmtId="0" fontId="0" fillId="10" borderId="3" xfId="0" applyFill="1" applyBorder="1" applyAlignment="1">
      <alignment horizontal="center" vertical="center" wrapText="1"/>
    </xf>
    <xf numFmtId="0" fontId="2" fillId="10" borderId="3" xfId="0" applyFont="1" applyFill="1" applyBorder="1" applyAlignment="1">
      <alignment horizontal="center" vertical="center" wrapText="1"/>
    </xf>
    <xf numFmtId="0" fontId="0" fillId="2" borderId="2" xfId="0" applyFill="1" applyBorder="1" applyAlignment="1">
      <alignment horizontal="center" vertical="center" wrapText="1"/>
    </xf>
    <xf numFmtId="0" fontId="0" fillId="9" borderId="2" xfId="0" applyFill="1" applyBorder="1" applyAlignment="1">
      <alignment horizontal="center" vertical="center" wrapText="1"/>
    </xf>
    <xf numFmtId="0" fontId="0" fillId="3" borderId="2" xfId="0" applyFill="1" applyBorder="1" applyAlignment="1">
      <alignment horizontal="center" vertical="center" wrapText="1"/>
    </xf>
    <xf numFmtId="0" fontId="0" fillId="6" borderId="2" xfId="0" applyFill="1" applyBorder="1" applyAlignment="1">
      <alignment horizontal="center" vertical="center" wrapText="1"/>
    </xf>
    <xf numFmtId="0" fontId="0" fillId="5" borderId="2" xfId="0" applyFill="1" applyBorder="1" applyAlignment="1">
      <alignment horizontal="center" vertical="center" wrapText="1"/>
    </xf>
    <xf numFmtId="0" fontId="1" fillId="4" borderId="2" xfId="0" applyFont="1" applyFill="1" applyBorder="1" applyAlignment="1">
      <alignment horizontal="center" vertical="center" wrapText="1"/>
    </xf>
    <xf numFmtId="0" fontId="0" fillId="0" borderId="2" xfId="0" applyBorder="1" applyAlignment="1">
      <alignment horizontal="center" vertical="center" wrapText="1"/>
    </xf>
    <xf numFmtId="0" fontId="0" fillId="0" borderId="4" xfId="0" applyFill="1" applyBorder="1" applyAlignment="1">
      <alignment horizontal="center" vertical="center" wrapText="1"/>
    </xf>
    <xf numFmtId="0" fontId="0" fillId="0" borderId="5" xfId="0" applyFill="1" applyBorder="1" applyAlignment="1">
      <alignment horizontal="center" vertical="center" wrapText="1"/>
    </xf>
    <xf numFmtId="0" fontId="0" fillId="2" borderId="5" xfId="0" applyFill="1" applyBorder="1" applyAlignment="1">
      <alignment horizontal="center" vertical="center" wrapText="1"/>
    </xf>
    <xf numFmtId="0" fontId="0" fillId="9" borderId="5" xfId="0" applyFill="1" applyBorder="1" applyAlignment="1">
      <alignment horizontal="center" vertical="center" wrapText="1"/>
    </xf>
    <xf numFmtId="0" fontId="0" fillId="3" borderId="5" xfId="0" applyFill="1" applyBorder="1" applyAlignment="1">
      <alignment horizontal="center" vertical="center" wrapText="1"/>
    </xf>
    <xf numFmtId="0" fontId="0" fillId="5" borderId="5" xfId="0" applyFill="1" applyBorder="1" applyAlignment="1">
      <alignment horizontal="center" vertical="center" wrapText="1"/>
    </xf>
    <xf numFmtId="0" fontId="1" fillId="4" borderId="5"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0" fillId="0" borderId="0" xfId="0" applyBorder="1"/>
    <xf numFmtId="0" fontId="2" fillId="0" borderId="5" xfId="0" applyFont="1" applyFill="1" applyBorder="1" applyAlignment="1">
      <alignment horizontal="center" vertical="center" wrapText="1"/>
    </xf>
    <xf numFmtId="0" fontId="0" fillId="4" borderId="0" xfId="0" applyFill="1" applyAlignment="1">
      <alignment horizontal="center"/>
    </xf>
    <xf numFmtId="14" fontId="1" fillId="4" borderId="0" xfId="0" applyNumberFormat="1" applyFont="1" applyFill="1" applyAlignment="1">
      <alignment horizontal="center"/>
    </xf>
    <xf numFmtId="0" fontId="1" fillId="4" borderId="0" xfId="0" applyFont="1" applyFill="1" applyAlignment="1">
      <alignment horizontal="center"/>
    </xf>
    <xf numFmtId="2" fontId="0" fillId="4" borderId="0" xfId="0" applyNumberFormat="1" applyFill="1" applyAlignment="1">
      <alignment horizontal="center"/>
    </xf>
    <xf numFmtId="0" fontId="5" fillId="11" borderId="3" xfId="0" applyFont="1" applyFill="1" applyBorder="1" applyAlignment="1">
      <alignment horizontal="center" vertical="center" wrapText="1"/>
    </xf>
    <xf numFmtId="14" fontId="7" fillId="0" borderId="0" xfId="0" quotePrefix="1" applyNumberFormat="1" applyFont="1" applyAlignment="1">
      <alignment horizontal="center"/>
    </xf>
    <xf numFmtId="0" fontId="7" fillId="0" borderId="0" xfId="0" quotePrefix="1" applyFont="1" applyAlignment="1">
      <alignment horizontal="center"/>
    </xf>
    <xf numFmtId="0" fontId="6" fillId="12" borderId="5" xfId="0" applyFont="1" applyFill="1" applyBorder="1" applyAlignment="1">
      <alignment horizontal="center" vertical="center" wrapText="1"/>
    </xf>
    <xf numFmtId="0" fontId="6" fillId="12" borderId="6" xfId="0" applyFont="1" applyFill="1" applyBorder="1" applyAlignment="1">
      <alignment horizontal="center" vertical="center" wrapText="1"/>
    </xf>
    <xf numFmtId="164" fontId="0" fillId="4" borderId="0" xfId="0" applyNumberFormat="1" applyFill="1" applyAlignment="1">
      <alignment horizontal="center" vertical="center"/>
    </xf>
    <xf numFmtId="0" fontId="5" fillId="13" borderId="5" xfId="0" applyFont="1" applyFill="1" applyBorder="1" applyAlignment="1">
      <alignment horizontal="center" vertical="center" wrapText="1"/>
    </xf>
    <xf numFmtId="14" fontId="9" fillId="0" borderId="0" xfId="0" applyNumberFormat="1" applyFont="1"/>
    <xf numFmtId="0" fontId="1" fillId="8" borderId="7" xfId="0" applyFont="1" applyFill="1" applyBorder="1" applyAlignment="1">
      <alignment horizontal="center" vertical="center" wrapText="1"/>
    </xf>
    <xf numFmtId="0" fontId="0" fillId="10" borderId="7" xfId="0" applyFill="1" applyBorder="1" applyAlignment="1">
      <alignment horizontal="center" vertical="center" wrapText="1"/>
    </xf>
    <xf numFmtId="2" fontId="0" fillId="0" borderId="0" xfId="0" applyNumberFormat="1" applyFill="1" applyBorder="1" applyAlignment="1">
      <alignment horizontal="center" vertical="center"/>
    </xf>
    <xf numFmtId="0" fontId="1" fillId="0" borderId="0" xfId="0" applyFont="1" applyFill="1" applyBorder="1"/>
    <xf numFmtId="14" fontId="10" fillId="4" borderId="0" xfId="0" applyNumberFormat="1" applyFont="1" applyFill="1"/>
    <xf numFmtId="0" fontId="0" fillId="0" borderId="0" xfId="0" applyFill="1" applyAlignment="1">
      <alignment wrapText="1"/>
    </xf>
    <xf numFmtId="0" fontId="0" fillId="0" borderId="0" xfId="0" applyNumberFormat="1" applyFill="1" applyAlignment="1">
      <alignment horizontal="left" vertical="center"/>
    </xf>
    <xf numFmtId="0" fontId="1" fillId="4" borderId="0" xfId="0" applyFont="1" applyFill="1" applyAlignment="1">
      <alignment wrapText="1"/>
    </xf>
    <xf numFmtId="0" fontId="1" fillId="14" borderId="2" xfId="0" applyFont="1" applyFill="1" applyBorder="1" applyAlignment="1">
      <alignment horizontal="center" vertical="center" wrapText="1"/>
    </xf>
    <xf numFmtId="165" fontId="1" fillId="4" borderId="0" xfId="0" applyNumberFormat="1" applyFont="1" applyFill="1" applyAlignment="1">
      <alignment horizontal="center" vertical="center"/>
    </xf>
    <xf numFmtId="165" fontId="0" fillId="0" borderId="0" xfId="0" applyNumberFormat="1" applyAlignment="1">
      <alignment horizontal="center" vertical="center"/>
    </xf>
    <xf numFmtId="2" fontId="1" fillId="4" borderId="0" xfId="0" applyNumberFormat="1" applyFont="1" applyFill="1"/>
    <xf numFmtId="0" fontId="2" fillId="15" borderId="2" xfId="0" applyFont="1" applyFill="1" applyBorder="1" applyAlignment="1">
      <alignment horizontal="center" vertical="center" wrapText="1"/>
    </xf>
    <xf numFmtId="2" fontId="1" fillId="4" borderId="0" xfId="0" applyNumberFormat="1" applyFont="1" applyFill="1" applyAlignment="1">
      <alignment horizontal="center"/>
    </xf>
    <xf numFmtId="0" fontId="11" fillId="0" borderId="0" xfId="0" applyFont="1" applyFill="1" applyAlignment="1">
      <alignment wrapText="1"/>
    </xf>
    <xf numFmtId="14" fontId="11" fillId="0" borderId="0" xfId="0" applyNumberFormat="1" applyFont="1" applyAlignment="1">
      <alignment horizontal="center"/>
    </xf>
    <xf numFmtId="2" fontId="11" fillId="0" borderId="0" xfId="0" applyNumberFormat="1" applyFont="1" applyFill="1" applyAlignment="1">
      <alignment horizontal="center"/>
    </xf>
    <xf numFmtId="0" fontId="11" fillId="0" borderId="0" xfId="0" applyFont="1" applyAlignment="1">
      <alignment horizontal="center"/>
    </xf>
    <xf numFmtId="14" fontId="11" fillId="0" borderId="0" xfId="0" applyNumberFormat="1" applyFont="1" applyAlignment="1">
      <alignment horizontal="center" vertical="center"/>
    </xf>
    <xf numFmtId="0" fontId="11" fillId="0" borderId="0" xfId="0" applyFont="1" applyFill="1" applyAlignment="1">
      <alignment horizontal="center"/>
    </xf>
    <xf numFmtId="2" fontId="11" fillId="0" borderId="0" xfId="0" applyNumberFormat="1" applyFont="1" applyAlignment="1">
      <alignment horizontal="center"/>
    </xf>
    <xf numFmtId="14" fontId="11" fillId="0" borderId="0" xfId="0" applyNumberFormat="1" applyFont="1" applyFill="1" applyAlignment="1">
      <alignment horizontal="center"/>
    </xf>
    <xf numFmtId="14" fontId="12" fillId="0" borderId="0" xfId="0" quotePrefix="1" applyNumberFormat="1" applyFont="1" applyAlignment="1">
      <alignment horizontal="center"/>
    </xf>
    <xf numFmtId="0" fontId="12" fillId="0" borderId="0" xfId="0" quotePrefix="1" applyFont="1" applyAlignment="1">
      <alignment horizontal="center"/>
    </xf>
    <xf numFmtId="0" fontId="11" fillId="4" borderId="0" xfId="0" applyFont="1" applyFill="1" applyAlignment="1">
      <alignment horizontal="center"/>
    </xf>
    <xf numFmtId="2" fontId="11" fillId="4" borderId="0" xfId="0" applyNumberFormat="1" applyFont="1" applyFill="1" applyAlignment="1">
      <alignment horizontal="center"/>
    </xf>
    <xf numFmtId="0" fontId="11" fillId="0" borderId="0" xfId="0" applyFont="1"/>
  </cellXfs>
  <cellStyles count="1">
    <cellStyle name="Normal" xfId="0" builtinId="0"/>
  </cellStyles>
  <dxfs count="0"/>
  <tableStyles count="0" defaultTableStyle="TableStyleMedium2" defaultPivotStyle="PivotStyleLight16"/>
  <colors>
    <mruColors>
      <color rgb="FFCC99FF"/>
      <color rgb="FFC5B3E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ysClr val="windowText" lastClr="000000"/>
                </a:solidFill>
                <a:latin typeface="+mn-lt"/>
                <a:ea typeface="+mn-ea"/>
                <a:cs typeface="+mn-cs"/>
              </a:defRPr>
            </a:pPr>
            <a:r>
              <a:rPr lang="en-US" sz="1600" b="1">
                <a:solidFill>
                  <a:sysClr val="windowText" lastClr="000000"/>
                </a:solidFill>
              </a:rPr>
              <a:t>Biktarvy (Bictegravir Sodium; Emtricitabine; Tenofovir Alafenamide Fumarate) NDA 210251 </a:t>
            </a:r>
          </a:p>
        </c:rich>
      </c:tx>
      <c:layout>
        <c:manualLayout>
          <c:xMode val="edge"/>
          <c:yMode val="edge"/>
          <c:x val="0.29916204907890426"/>
          <c:y val="2.8872527789807999E-3"/>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2980173766852954"/>
          <c:y val="5.4351055836513291E-2"/>
          <c:w val="0.84676984031180624"/>
          <c:h val="0.76147768233171809"/>
        </c:manualLayout>
      </c:layout>
      <c:barChart>
        <c:barDir val="bar"/>
        <c:grouping val="stacked"/>
        <c:varyColors val="0"/>
        <c:ser>
          <c:idx val="0"/>
          <c:order val="0"/>
          <c:tx>
            <c:strRef>
              <c:f>'Bar Graph (# years)'!$B$1</c:f>
              <c:strCache>
                <c:ptCount val="1"/>
                <c:pt idx="0">
                  <c:v>Column1 (gap before earliest priority date)</c:v>
                </c:pt>
              </c:strCache>
            </c:strRef>
          </c:tx>
          <c:spPr>
            <a:noFill/>
            <a:ln>
              <a:noFill/>
            </a:ln>
            <a:effectLst/>
          </c:spPr>
          <c:invertIfNegative val="0"/>
          <c:cat>
            <c:strRef>
              <c:f>'Bar Graph (# years)'!$A$3:$A$12</c:f>
              <c:strCache>
                <c:ptCount val="10"/>
                <c:pt idx="0">
                  <c:v>6642245 
(method of treating HIV 
with emtricitabine)</c:v>
                </c:pt>
                <c:pt idx="1">
                  <c:v>6703396
(emtricitabine isomer)</c:v>
                </c:pt>
                <c:pt idx="2">
                  <c:v>7390791 
(tenofovir isomer)</c:v>
                </c:pt>
                <c:pt idx="3">
                  <c:v>7803788 
(method of treatment 
with tenofovir isomer)</c:v>
                </c:pt>
                <c:pt idx="4">
                  <c:v>8754065 
(tenofovir salt)</c:v>
                </c:pt>
                <c:pt idx="5">
                  <c:v>9216996
(bictegravir compound)</c:v>
                </c:pt>
                <c:pt idx="6">
                  <c:v>9296769 
(composition with 
tenofovir salt)</c:v>
                </c:pt>
                <c:pt idx="7">
                  <c:v>9708342
(bictegravir sodium 
compound)</c:v>
                </c:pt>
                <c:pt idx="8">
                  <c:v>9732092 
(compounds 
including bictegravir)</c:v>
                </c:pt>
                <c:pt idx="9">
                  <c:v>FDA Exclusivity 
New Chemical Entity </c:v>
                </c:pt>
              </c:strCache>
            </c:strRef>
          </c:cat>
          <c:val>
            <c:numRef>
              <c:f>'Bar Graph (# years)'!$B$3:$B$12</c:f>
              <c:numCache>
                <c:formatCode>0.00</c:formatCode>
                <c:ptCount val="10"/>
                <c:pt idx="0">
                  <c:v>0</c:v>
                </c:pt>
                <c:pt idx="1">
                  <c:v>0</c:v>
                </c:pt>
                <c:pt idx="2">
                  <c:v>11.463381245722108</c:v>
                </c:pt>
                <c:pt idx="3">
                  <c:v>11.463381245722108</c:v>
                </c:pt>
                <c:pt idx="4">
                  <c:v>22.535249828884325</c:v>
                </c:pt>
                <c:pt idx="5">
                  <c:v>23.879534565366189</c:v>
                </c:pt>
                <c:pt idx="6">
                  <c:v>22.535249828884325</c:v>
                </c:pt>
                <c:pt idx="7">
                  <c:v>25.377138945927445</c:v>
                </c:pt>
                <c:pt idx="8">
                  <c:v>23.879534565366189</c:v>
                </c:pt>
                <c:pt idx="9">
                  <c:v>28.016427104722794</c:v>
                </c:pt>
              </c:numCache>
            </c:numRef>
          </c:val>
          <c:extLst>
            <c:ext xmlns:c16="http://schemas.microsoft.com/office/drawing/2014/chart" uri="{C3380CC4-5D6E-409C-BE32-E72D297353CC}">
              <c16:uniqueId val="{00000000-0E53-4201-BD09-CD710D8E74F7}"/>
            </c:ext>
          </c:extLst>
        </c:ser>
        <c:ser>
          <c:idx val="1"/>
          <c:order val="1"/>
          <c:tx>
            <c:strRef>
              <c:f>'Bar Graph (# years)'!$C$1</c:f>
              <c:strCache>
                <c:ptCount val="1"/>
                <c:pt idx="0">
                  <c:v>Earliest priority date</c:v>
                </c:pt>
              </c:strCache>
            </c:strRef>
          </c:tx>
          <c:spPr>
            <a:pattFill prst="ltHorz">
              <a:fgClr>
                <a:schemeClr val="bg1">
                  <a:lumMod val="75000"/>
                </a:schemeClr>
              </a:fgClr>
              <a:bgClr>
                <a:schemeClr val="bg1"/>
              </a:bgClr>
            </a:pattFill>
            <a:ln>
              <a:noFill/>
            </a:ln>
            <a:effectLst/>
            <a:scene3d>
              <a:camera prst="orthographicFront"/>
              <a:lightRig rig="threePt" dir="t"/>
            </a:scene3d>
            <a:sp3d>
              <a:bevelT/>
            </a:sp3d>
          </c:spPr>
          <c:invertIfNegative val="0"/>
          <c:dLbls>
            <c:dLbl>
              <c:idx val="5"/>
              <c:delete val="1"/>
              <c:extLst>
                <c:ext xmlns:c15="http://schemas.microsoft.com/office/drawing/2012/chart" uri="{CE6537A1-D6FC-4f65-9D91-7224C49458BB}"/>
                <c:ext xmlns:c16="http://schemas.microsoft.com/office/drawing/2014/chart" uri="{C3380CC4-5D6E-409C-BE32-E72D297353CC}">
                  <c16:uniqueId val="{00000005-D7DD-4467-AAC0-D366CB7EE1CC}"/>
                </c:ext>
              </c:extLst>
            </c:dLbl>
            <c:dLbl>
              <c:idx val="7"/>
              <c:delete val="1"/>
              <c:extLst>
                <c:ext xmlns:c15="http://schemas.microsoft.com/office/drawing/2012/chart" uri="{CE6537A1-D6FC-4f65-9D91-7224C49458BB}"/>
                <c:ext xmlns:c16="http://schemas.microsoft.com/office/drawing/2014/chart" uri="{C3380CC4-5D6E-409C-BE32-E72D297353CC}">
                  <c16:uniqueId val="{00000004-D7DD-4467-AAC0-D366CB7EE1CC}"/>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years)'!$A$3:$A$12</c:f>
              <c:strCache>
                <c:ptCount val="10"/>
                <c:pt idx="0">
                  <c:v>6642245 
(method of treating HIV 
with emtricitabine)</c:v>
                </c:pt>
                <c:pt idx="1">
                  <c:v>6703396
(emtricitabine isomer)</c:v>
                </c:pt>
                <c:pt idx="2">
                  <c:v>7390791 
(tenofovir isomer)</c:v>
                </c:pt>
                <c:pt idx="3">
                  <c:v>7803788 
(method of treatment 
with tenofovir isomer)</c:v>
                </c:pt>
                <c:pt idx="4">
                  <c:v>8754065 
(tenofovir salt)</c:v>
                </c:pt>
                <c:pt idx="5">
                  <c:v>9216996
(bictegravir compound)</c:v>
                </c:pt>
                <c:pt idx="6">
                  <c:v>9296769 
(composition with 
tenofovir salt)</c:v>
                </c:pt>
                <c:pt idx="7">
                  <c:v>9708342
(bictegravir sodium 
compound)</c:v>
                </c:pt>
                <c:pt idx="8">
                  <c:v>9732092 
(compounds 
including bictegravir)</c:v>
                </c:pt>
                <c:pt idx="9">
                  <c:v>FDA Exclusivity 
New Chemical Entity </c:v>
                </c:pt>
              </c:strCache>
            </c:strRef>
          </c:cat>
          <c:val>
            <c:numRef>
              <c:f>'Bar Graph (# years)'!$C$3:$C$12</c:f>
              <c:numCache>
                <c:formatCode>0.00</c:formatCode>
                <c:ptCount val="10"/>
                <c:pt idx="0">
                  <c:v>5.3442847364818613</c:v>
                </c:pt>
                <c:pt idx="1">
                  <c:v>5.1088295687885008</c:v>
                </c:pt>
                <c:pt idx="2">
                  <c:v>2.6420260095824779</c:v>
                </c:pt>
                <c:pt idx="3">
                  <c:v>6.7734428473648185</c:v>
                </c:pt>
                <c:pt idx="4">
                  <c:v>1.83709787816564</c:v>
                </c:pt>
                <c:pt idx="5">
                  <c:v>0</c:v>
                </c:pt>
                <c:pt idx="6">
                  <c:v>1.5523613963039014</c:v>
                </c:pt>
                <c:pt idx="7">
                  <c:v>0</c:v>
                </c:pt>
                <c:pt idx="8">
                  <c:v>2.8966461327857633</c:v>
                </c:pt>
              </c:numCache>
            </c:numRef>
          </c:val>
          <c:extLst>
            <c:ext xmlns:c16="http://schemas.microsoft.com/office/drawing/2014/chart" uri="{C3380CC4-5D6E-409C-BE32-E72D297353CC}">
              <c16:uniqueId val="{00000001-0E53-4201-BD09-CD710D8E74F7}"/>
            </c:ext>
          </c:extLst>
        </c:ser>
        <c:ser>
          <c:idx val="2"/>
          <c:order val="2"/>
          <c:tx>
            <c:strRef>
              <c:f>'Bar Graph (# years)'!$D$1</c:f>
              <c:strCache>
                <c:ptCount val="1"/>
                <c:pt idx="0">
                  <c:v>U.S. Patent Application Pending</c:v>
                </c:pt>
              </c:strCache>
            </c:strRef>
          </c:tx>
          <c:spPr>
            <a:pattFill prst="pct25">
              <a:fgClr>
                <a:srgbClr val="C00000"/>
              </a:fgClr>
              <a:bgClr>
                <a:schemeClr val="bg1"/>
              </a:bgClr>
            </a:pattFill>
            <a:ln>
              <a:noFill/>
            </a:ln>
            <a:effectLst/>
            <a:scene3d>
              <a:camera prst="orthographicFront"/>
              <a:lightRig rig="threePt" dir="t"/>
            </a:scene3d>
            <a:sp3d>
              <a:bevelT/>
            </a:sp3d>
          </c:spPr>
          <c:invertIfNegative val="0"/>
          <c:dLbls>
            <c:dLbl>
              <c:idx val="8"/>
              <c:layout>
                <c:manualLayout>
                  <c:x val="-2.6813247158653506E-3"/>
                  <c:y val="-2.887252778980801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D7DD-4467-AAC0-D366CB7EE1CC}"/>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years)'!$A$3:$A$12</c:f>
              <c:strCache>
                <c:ptCount val="10"/>
                <c:pt idx="0">
                  <c:v>6642245 
(method of treating HIV 
with emtricitabine)</c:v>
                </c:pt>
                <c:pt idx="1">
                  <c:v>6703396
(emtricitabine isomer)</c:v>
                </c:pt>
                <c:pt idx="2">
                  <c:v>7390791 
(tenofovir isomer)</c:v>
                </c:pt>
                <c:pt idx="3">
                  <c:v>7803788 
(method of treatment 
with tenofovir isomer)</c:v>
                </c:pt>
                <c:pt idx="4">
                  <c:v>8754065 
(tenofovir salt)</c:v>
                </c:pt>
                <c:pt idx="5">
                  <c:v>9216996
(bictegravir compound)</c:v>
                </c:pt>
                <c:pt idx="6">
                  <c:v>9296769 
(composition with 
tenofovir salt)</c:v>
                </c:pt>
                <c:pt idx="7">
                  <c:v>9708342
(bictegravir sodium 
compound)</c:v>
                </c:pt>
                <c:pt idx="8">
                  <c:v>9732092 
(compounds 
including bictegravir)</c:v>
                </c:pt>
                <c:pt idx="9">
                  <c:v>FDA Exclusivity 
New Chemical Entity </c:v>
                </c:pt>
              </c:strCache>
            </c:strRef>
          </c:cat>
          <c:val>
            <c:numRef>
              <c:f>'Bar Graph (# years)'!$D$3:$D$12</c:f>
              <c:numCache>
                <c:formatCode>0.00</c:formatCode>
                <c:ptCount val="10"/>
                <c:pt idx="0">
                  <c:v>8.4106776180698155</c:v>
                </c:pt>
                <c:pt idx="1">
                  <c:v>8.991101984941821</c:v>
                </c:pt>
                <c:pt idx="2">
                  <c:v>4.2874743326488707</c:v>
                </c:pt>
                <c:pt idx="3">
                  <c:v>2.4175222450376452</c:v>
                </c:pt>
                <c:pt idx="4">
                  <c:v>1.83709787816564</c:v>
                </c:pt>
                <c:pt idx="5">
                  <c:v>2.0068446269678302</c:v>
                </c:pt>
                <c:pt idx="6">
                  <c:v>2.0670773442847366</c:v>
                </c:pt>
                <c:pt idx="7">
                  <c:v>2.0807665982203969</c:v>
                </c:pt>
                <c:pt idx="8">
                  <c:v>0.75838466803559201</c:v>
                </c:pt>
              </c:numCache>
            </c:numRef>
          </c:val>
          <c:extLst>
            <c:ext xmlns:c16="http://schemas.microsoft.com/office/drawing/2014/chart" uri="{C3380CC4-5D6E-409C-BE32-E72D297353CC}">
              <c16:uniqueId val="{00000002-0E53-4201-BD09-CD710D8E74F7}"/>
            </c:ext>
          </c:extLst>
        </c:ser>
        <c:ser>
          <c:idx val="3"/>
          <c:order val="3"/>
          <c:tx>
            <c:strRef>
              <c:f>'Bar Graph (# years)'!$E$1</c:f>
              <c:strCache>
                <c:ptCount val="1"/>
                <c:pt idx="0">
                  <c:v>Prior to FDA Approval</c:v>
                </c:pt>
              </c:strCache>
            </c:strRef>
          </c:tx>
          <c:spPr>
            <a:solidFill>
              <a:schemeClr val="accent4"/>
            </a:solidFill>
            <a:ln>
              <a:noFill/>
            </a:ln>
            <a:effectLst/>
            <a:scene3d>
              <a:camera prst="orthographicFront"/>
              <a:lightRig rig="threePt" dir="t"/>
            </a:scene3d>
            <a:sp3d>
              <a:bevelT/>
            </a:sp3d>
          </c:spPr>
          <c:invertIfNegative val="0"/>
          <c:dLbls>
            <c:dLbl>
              <c:idx val="7"/>
              <c:layout>
                <c:manualLayout>
                  <c:x val="1.0525730187266779E-2"/>
                  <c:y val="-3.0735487860466121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237-4A5C-A2D3-C2ADDCCE19F7}"/>
                </c:ext>
              </c:extLst>
            </c:dLbl>
            <c:dLbl>
              <c:idx val="8"/>
              <c:layout>
                <c:manualLayout>
                  <c:x val="1.8579838475521124E-2"/>
                  <c:y val="-3.1454800285087778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237-4A5C-A2D3-C2ADDCCE19F7}"/>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years)'!$A$3:$A$12</c:f>
              <c:strCache>
                <c:ptCount val="10"/>
                <c:pt idx="0">
                  <c:v>6642245 
(method of treating HIV 
with emtricitabine)</c:v>
                </c:pt>
                <c:pt idx="1">
                  <c:v>6703396
(emtricitabine isomer)</c:v>
                </c:pt>
                <c:pt idx="2">
                  <c:v>7390791 
(tenofovir isomer)</c:v>
                </c:pt>
                <c:pt idx="3">
                  <c:v>7803788 
(method of treatment 
with tenofovir isomer)</c:v>
                </c:pt>
                <c:pt idx="4">
                  <c:v>8754065 
(tenofovir salt)</c:v>
                </c:pt>
                <c:pt idx="5">
                  <c:v>9216996
(bictegravir compound)</c:v>
                </c:pt>
                <c:pt idx="6">
                  <c:v>9296769 
(composition with 
tenofovir salt)</c:v>
                </c:pt>
                <c:pt idx="7">
                  <c:v>9708342
(bictegravir sodium 
compound)</c:v>
                </c:pt>
                <c:pt idx="8">
                  <c:v>9732092 
(compounds 
including bictegravir)</c:v>
                </c:pt>
                <c:pt idx="9">
                  <c:v>FDA Exclusivity 
New Chemical Entity </c:v>
                </c:pt>
              </c:strCache>
            </c:strRef>
          </c:cat>
          <c:val>
            <c:numRef>
              <c:f>'Bar Graph (# years)'!$E$3:$E$12</c:f>
              <c:numCache>
                <c:formatCode>0.00</c:formatCode>
                <c:ptCount val="10"/>
                <c:pt idx="0">
                  <c:v>14.261464750171116</c:v>
                </c:pt>
                <c:pt idx="1">
                  <c:v>13.916495550992471</c:v>
                </c:pt>
                <c:pt idx="2">
                  <c:v>9.6235455167693367</c:v>
                </c:pt>
                <c:pt idx="3">
                  <c:v>7.3620807665982202</c:v>
                </c:pt>
                <c:pt idx="4">
                  <c:v>3.6440793976728267</c:v>
                </c:pt>
                <c:pt idx="5">
                  <c:v>2.130047912388775</c:v>
                </c:pt>
                <c:pt idx="6">
                  <c:v>1.8617385352498288</c:v>
                </c:pt>
                <c:pt idx="7">
                  <c:v>0.55852156057494862</c:v>
                </c:pt>
                <c:pt idx="8">
                  <c:v>0.48186173853524983</c:v>
                </c:pt>
              </c:numCache>
            </c:numRef>
          </c:val>
          <c:extLst>
            <c:ext xmlns:c16="http://schemas.microsoft.com/office/drawing/2014/chart" uri="{C3380CC4-5D6E-409C-BE32-E72D297353CC}">
              <c16:uniqueId val="{00000003-0E53-4201-BD09-CD710D8E74F7}"/>
            </c:ext>
          </c:extLst>
        </c:ser>
        <c:ser>
          <c:idx val="4"/>
          <c:order val="4"/>
          <c:tx>
            <c:strRef>
              <c:f>'Bar Graph (# years)'!$F$1</c:f>
              <c:strCache>
                <c:ptCount val="1"/>
                <c:pt idx="0">
                  <c:v>Drug &amp; Patent Approved (market exclusivity)</c:v>
                </c:pt>
              </c:strCache>
            </c:strRef>
          </c:tx>
          <c:spPr>
            <a:solidFill>
              <a:srgbClr val="92D050"/>
            </a:solidFill>
            <a:ln w="19050">
              <a:noFill/>
            </a:ln>
            <a:effectLst/>
            <a:scene3d>
              <a:camera prst="orthographicFront"/>
              <a:lightRig rig="threePt" dir="t"/>
            </a:scene3d>
            <a:sp3d>
              <a:bevelT/>
            </a:sp3d>
          </c:spPr>
          <c:invertIfNegative val="0"/>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years)'!$A$3:$A$12</c:f>
              <c:strCache>
                <c:ptCount val="10"/>
                <c:pt idx="0">
                  <c:v>6642245 
(method of treating HIV 
with emtricitabine)</c:v>
                </c:pt>
                <c:pt idx="1">
                  <c:v>6703396
(emtricitabine isomer)</c:v>
                </c:pt>
                <c:pt idx="2">
                  <c:v>7390791 
(tenofovir isomer)</c:v>
                </c:pt>
                <c:pt idx="3">
                  <c:v>7803788 
(method of treatment 
with tenofovir isomer)</c:v>
                </c:pt>
                <c:pt idx="4">
                  <c:v>8754065 
(tenofovir salt)</c:v>
                </c:pt>
                <c:pt idx="5">
                  <c:v>9216996
(bictegravir compound)</c:v>
                </c:pt>
                <c:pt idx="6">
                  <c:v>9296769 
(composition with 
tenofovir salt)</c:v>
                </c:pt>
                <c:pt idx="7">
                  <c:v>9708342
(bictegravir sodium 
compound)</c:v>
                </c:pt>
                <c:pt idx="8">
                  <c:v>9732092 
(compounds 
including bictegravir)</c:v>
                </c:pt>
                <c:pt idx="9">
                  <c:v>FDA Exclusivity 
New Chemical Entity </c:v>
                </c:pt>
              </c:strCache>
            </c:strRef>
          </c:cat>
          <c:val>
            <c:numRef>
              <c:f>'Bar Graph (# years)'!$F$3:$F$12</c:f>
              <c:numCache>
                <c:formatCode>0.00</c:formatCode>
                <c:ptCount val="10"/>
                <c:pt idx="0">
                  <c:v>2.7405886379192332</c:v>
                </c:pt>
                <c:pt idx="1">
                  <c:v>3.0828199863107462</c:v>
                </c:pt>
                <c:pt idx="2">
                  <c:v>3.4469541409993156</c:v>
                </c:pt>
                <c:pt idx="3">
                  <c:v>3.4469541409993156</c:v>
                </c:pt>
                <c:pt idx="4">
                  <c:v>14.518822724161533</c:v>
                </c:pt>
                <c:pt idx="5">
                  <c:v>15.863107460643395</c:v>
                </c:pt>
                <c:pt idx="6">
                  <c:v>14.518822724161533</c:v>
                </c:pt>
                <c:pt idx="7">
                  <c:v>17.360711841204655</c:v>
                </c:pt>
                <c:pt idx="8">
                  <c:v>15.863107460643395</c:v>
                </c:pt>
              </c:numCache>
            </c:numRef>
          </c:val>
          <c:extLst>
            <c:ext xmlns:c16="http://schemas.microsoft.com/office/drawing/2014/chart" uri="{C3380CC4-5D6E-409C-BE32-E72D297353CC}">
              <c16:uniqueId val="{00000004-0E53-4201-BD09-CD710D8E74F7}"/>
            </c:ext>
          </c:extLst>
        </c:ser>
        <c:ser>
          <c:idx val="5"/>
          <c:order val="5"/>
          <c:tx>
            <c:strRef>
              <c:f>'Bar Graph (# years)'!$G$1</c:f>
              <c:strCache>
                <c:ptCount val="1"/>
                <c:pt idx="0">
                  <c:v>Patent Term Adjustment</c:v>
                </c:pt>
              </c:strCache>
            </c:strRef>
          </c:tx>
          <c:spPr>
            <a:solidFill>
              <a:srgbClr val="00B0F0"/>
            </a:solidFill>
            <a:ln>
              <a:noFill/>
            </a:ln>
            <a:effectLst/>
            <a:scene3d>
              <a:camera prst="orthographicFront"/>
              <a:lightRig rig="threePt" dir="t"/>
            </a:scene3d>
            <a:sp3d>
              <a:bevelT/>
            </a:sp3d>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3-D7DD-4467-AAC0-D366CB7EE1CC}"/>
                </c:ext>
              </c:extLst>
            </c:dLbl>
            <c:dLbl>
              <c:idx val="1"/>
              <c:delete val="1"/>
              <c:extLst>
                <c:ext xmlns:c15="http://schemas.microsoft.com/office/drawing/2012/chart" uri="{CE6537A1-D6FC-4f65-9D91-7224C49458BB}"/>
                <c:ext xmlns:c16="http://schemas.microsoft.com/office/drawing/2014/chart" uri="{C3380CC4-5D6E-409C-BE32-E72D297353CC}">
                  <c16:uniqueId val="{00000000-3BD3-40BF-A915-A05DBDB10EF6}"/>
                </c:ext>
              </c:extLst>
            </c:dLbl>
            <c:dLbl>
              <c:idx val="2"/>
              <c:layout>
                <c:manualLayout>
                  <c:x val="6.7033117896633766E-4"/>
                  <c:y val="-3.320340695827919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7DD-4467-AAC0-D366CB7EE1CC}"/>
                </c:ext>
              </c:extLst>
            </c:dLbl>
            <c:dLbl>
              <c:idx val="3"/>
              <c:layout>
                <c:manualLayout>
                  <c:x val="1.3406623579326753E-3"/>
                  <c:y val="-3.464703334776959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BD3-40BF-A915-A05DBDB10EF6}"/>
                </c:ext>
              </c:extLst>
            </c:dLbl>
            <c:dLbl>
              <c:idx val="4"/>
              <c:delete val="1"/>
              <c:extLst>
                <c:ext xmlns:c15="http://schemas.microsoft.com/office/drawing/2012/chart" uri="{CE6537A1-D6FC-4f65-9D91-7224C49458BB}"/>
                <c:ext xmlns:c16="http://schemas.microsoft.com/office/drawing/2014/chart" uri="{C3380CC4-5D6E-409C-BE32-E72D297353CC}">
                  <c16:uniqueId val="{00000006-0E53-4201-BD09-CD710D8E74F7}"/>
                </c:ext>
              </c:extLst>
            </c:dLbl>
            <c:dLbl>
              <c:idx val="5"/>
              <c:delete val="1"/>
              <c:extLst>
                <c:ext xmlns:c15="http://schemas.microsoft.com/office/drawing/2012/chart" uri="{CE6537A1-D6FC-4f65-9D91-7224C49458BB}"/>
                <c:ext xmlns:c16="http://schemas.microsoft.com/office/drawing/2014/chart" uri="{C3380CC4-5D6E-409C-BE32-E72D297353CC}">
                  <c16:uniqueId val="{00000007-0E53-4201-BD09-CD710D8E74F7}"/>
                </c:ext>
              </c:extLst>
            </c:dLbl>
            <c:dLbl>
              <c:idx val="6"/>
              <c:delete val="1"/>
              <c:extLst>
                <c:ext xmlns:c15="http://schemas.microsoft.com/office/drawing/2012/chart" uri="{CE6537A1-D6FC-4f65-9D91-7224C49458BB}"/>
                <c:ext xmlns:c16="http://schemas.microsoft.com/office/drawing/2014/chart" uri="{C3380CC4-5D6E-409C-BE32-E72D297353CC}">
                  <c16:uniqueId val="{00000002-D7DD-4467-AAC0-D366CB7EE1CC}"/>
                </c:ext>
              </c:extLst>
            </c:dLbl>
            <c:dLbl>
              <c:idx val="7"/>
              <c:delete val="1"/>
              <c:extLst>
                <c:ext xmlns:c15="http://schemas.microsoft.com/office/drawing/2012/chart" uri="{CE6537A1-D6FC-4f65-9D91-7224C49458BB}"/>
                <c:ext xmlns:c16="http://schemas.microsoft.com/office/drawing/2014/chart" uri="{C3380CC4-5D6E-409C-BE32-E72D297353CC}">
                  <c16:uniqueId val="{00000002-3BD3-40BF-A915-A05DBDB10EF6}"/>
                </c:ext>
              </c:extLst>
            </c:dLbl>
            <c:dLbl>
              <c:idx val="8"/>
              <c:delete val="1"/>
              <c:extLst>
                <c:ext xmlns:c15="http://schemas.microsoft.com/office/drawing/2012/chart" uri="{CE6537A1-D6FC-4f65-9D91-7224C49458BB}"/>
                <c:ext xmlns:c16="http://schemas.microsoft.com/office/drawing/2014/chart" uri="{C3380CC4-5D6E-409C-BE32-E72D297353CC}">
                  <c16:uniqueId val="{00000009-0E53-4201-BD09-CD710D8E74F7}"/>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years)'!$A$3:$A$12</c:f>
              <c:strCache>
                <c:ptCount val="10"/>
                <c:pt idx="0">
                  <c:v>6642245 
(method of treating HIV 
with emtricitabine)</c:v>
                </c:pt>
                <c:pt idx="1">
                  <c:v>6703396
(emtricitabine isomer)</c:v>
                </c:pt>
                <c:pt idx="2">
                  <c:v>7390791 
(tenofovir isomer)</c:v>
                </c:pt>
                <c:pt idx="3">
                  <c:v>7803788 
(method of treatment 
with tenofovir isomer)</c:v>
                </c:pt>
                <c:pt idx="4">
                  <c:v>8754065 
(tenofovir salt)</c:v>
                </c:pt>
                <c:pt idx="5">
                  <c:v>9216996
(bictegravir compound)</c:v>
                </c:pt>
                <c:pt idx="6">
                  <c:v>9296769 
(composition with 
tenofovir salt)</c:v>
                </c:pt>
                <c:pt idx="7">
                  <c:v>9708342
(bictegravir sodium 
compound)</c:v>
                </c:pt>
                <c:pt idx="8">
                  <c:v>9732092 
(compounds 
including bictegravir)</c:v>
                </c:pt>
                <c:pt idx="9">
                  <c:v>FDA Exclusivity 
New Chemical Entity </c:v>
                </c:pt>
              </c:strCache>
            </c:strRef>
          </c:cat>
          <c:val>
            <c:numRef>
              <c:f>'Bar Graph (# years)'!$G$3:$G$12</c:f>
              <c:numCache>
                <c:formatCode>0.00</c:formatCode>
                <c:ptCount val="10"/>
                <c:pt idx="0">
                  <c:v>0</c:v>
                </c:pt>
                <c:pt idx="1">
                  <c:v>0</c:v>
                </c:pt>
                <c:pt idx="2">
                  <c:v>0.79671457905544152</c:v>
                </c:pt>
                <c:pt idx="3">
                  <c:v>0.53935660506502392</c:v>
                </c:pt>
                <c:pt idx="4">
                  <c:v>0</c:v>
                </c:pt>
                <c:pt idx="5">
                  <c:v>0</c:v>
                </c:pt>
                <c:pt idx="6">
                  <c:v>0</c:v>
                </c:pt>
                <c:pt idx="7">
                  <c:v>0</c:v>
                </c:pt>
                <c:pt idx="8">
                  <c:v>0</c:v>
                </c:pt>
              </c:numCache>
            </c:numRef>
          </c:val>
          <c:extLst>
            <c:ext xmlns:c16="http://schemas.microsoft.com/office/drawing/2014/chart" uri="{C3380CC4-5D6E-409C-BE32-E72D297353CC}">
              <c16:uniqueId val="{00000013-0E53-4201-BD09-CD710D8E74F7}"/>
            </c:ext>
          </c:extLst>
        </c:ser>
        <c:ser>
          <c:idx val="7"/>
          <c:order val="6"/>
          <c:tx>
            <c:strRef>
              <c:f>'Bar Graph (# years)'!$H$1</c:f>
              <c:strCache>
                <c:ptCount val="1"/>
                <c:pt idx="0">
                  <c:v>Patent Term Extension</c:v>
                </c:pt>
              </c:strCache>
            </c:strRef>
          </c:tx>
          <c:spPr>
            <a:solidFill>
              <a:srgbClr val="CC99FF"/>
            </a:solidFill>
            <a:ln>
              <a:noFill/>
            </a:ln>
            <a:effectLst/>
            <a:scene3d>
              <a:camera prst="orthographicFront"/>
              <a:lightRig rig="threePt" dir="t"/>
            </a:scene3d>
            <a:sp3d>
              <a:bevelT/>
            </a:sp3d>
          </c:spPr>
          <c:invertIfNegative val="0"/>
          <c:dLbls>
            <c:dLbl>
              <c:idx val="2"/>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021-4DAF-8614-368FBC5DDCD4}"/>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years)'!$A$3:$A$12</c:f>
              <c:strCache>
                <c:ptCount val="10"/>
                <c:pt idx="0">
                  <c:v>6642245 
(method of treating HIV 
with emtricitabine)</c:v>
                </c:pt>
                <c:pt idx="1">
                  <c:v>6703396
(emtricitabine isomer)</c:v>
                </c:pt>
                <c:pt idx="2">
                  <c:v>7390791 
(tenofovir isomer)</c:v>
                </c:pt>
                <c:pt idx="3">
                  <c:v>7803788 
(method of treatment 
with tenofovir isomer)</c:v>
                </c:pt>
                <c:pt idx="4">
                  <c:v>8754065 
(tenofovir salt)</c:v>
                </c:pt>
                <c:pt idx="5">
                  <c:v>9216996
(bictegravir compound)</c:v>
                </c:pt>
                <c:pt idx="6">
                  <c:v>9296769 
(composition with 
tenofovir salt)</c:v>
                </c:pt>
                <c:pt idx="7">
                  <c:v>9708342
(bictegravir sodium 
compound)</c:v>
                </c:pt>
                <c:pt idx="8">
                  <c:v>9732092 
(compounds 
including bictegravir)</c:v>
                </c:pt>
                <c:pt idx="9">
                  <c:v>FDA Exclusivity 
New Chemical Entity </c:v>
                </c:pt>
              </c:strCache>
            </c:strRef>
          </c:cat>
          <c:val>
            <c:numRef>
              <c:f>'Bar Graph (# years)'!$H$3:$H$12</c:f>
              <c:numCache>
                <c:formatCode>0.00</c:formatCode>
                <c:ptCount val="10"/>
                <c:pt idx="0">
                  <c:v>0</c:v>
                </c:pt>
                <c:pt idx="1">
                  <c:v>0</c:v>
                </c:pt>
                <c:pt idx="2">
                  <c:v>2.945927446954141</c:v>
                </c:pt>
                <c:pt idx="3">
                  <c:v>0</c:v>
                </c:pt>
                <c:pt idx="4">
                  <c:v>0</c:v>
                </c:pt>
                <c:pt idx="5">
                  <c:v>0</c:v>
                </c:pt>
                <c:pt idx="6">
                  <c:v>0</c:v>
                </c:pt>
                <c:pt idx="7">
                  <c:v>0</c:v>
                </c:pt>
                <c:pt idx="8">
                  <c:v>0</c:v>
                </c:pt>
              </c:numCache>
            </c:numRef>
          </c:val>
          <c:extLst>
            <c:ext xmlns:c16="http://schemas.microsoft.com/office/drawing/2014/chart" uri="{C3380CC4-5D6E-409C-BE32-E72D297353CC}">
              <c16:uniqueId val="{00000014-0E53-4201-BD09-CD710D8E74F7}"/>
            </c:ext>
          </c:extLst>
        </c:ser>
        <c:ser>
          <c:idx val="9"/>
          <c:order val="7"/>
          <c:tx>
            <c:strRef>
              <c:f>'Bar Graph (# years)'!$J$1</c:f>
              <c:strCache>
                <c:ptCount val="1"/>
                <c:pt idx="0">
                  <c:v>FDCA Exclusivity (years)</c:v>
                </c:pt>
              </c:strCache>
            </c:strRef>
          </c:tx>
          <c:spPr>
            <a:pattFill prst="lgCheck">
              <a:fgClr>
                <a:schemeClr val="accent1">
                  <a:lumMod val="50000"/>
                </a:schemeClr>
              </a:fgClr>
              <a:bgClr>
                <a:schemeClr val="bg1"/>
              </a:bgClr>
            </a:pattFill>
            <a:ln>
              <a:noFill/>
            </a:ln>
            <a:effectLst/>
            <a:scene3d>
              <a:camera prst="orthographicFront"/>
              <a:lightRig rig="threePt" dir="t"/>
            </a:scene3d>
            <a:sp3d>
              <a:bevelT/>
            </a:sp3d>
          </c:spPr>
          <c:invertIfNegative val="0"/>
          <c:dPt>
            <c:idx val="9"/>
            <c:invertIfNegative val="0"/>
            <c:bubble3D val="0"/>
            <c:extLst>
              <c:ext xmlns:c16="http://schemas.microsoft.com/office/drawing/2014/chart" uri="{C3380CC4-5D6E-409C-BE32-E72D297353CC}">
                <c16:uniqueId val="{00000003-3BD3-40BF-A915-A05DBDB10EF6}"/>
              </c:ext>
            </c:extLst>
          </c:dPt>
          <c:dLbls>
            <c:dLbl>
              <c:idx val="9"/>
              <c:layout>
                <c:manualLayout>
                  <c:x val="6.3681462001802082E-3"/>
                  <c:y val="-3.0316097343613773E-2"/>
                </c:manualLayout>
              </c:layout>
              <c:spPr>
                <a:noFill/>
                <a:ln>
                  <a:noFill/>
                </a:ln>
                <a:effectLst/>
              </c:spPr>
              <c:txPr>
                <a:bodyPr rot="0" spcFirstLastPara="1" vertOverflow="ellipsis" vert="horz" wrap="square" lIns="38100" tIns="19050" rIns="38100" bIns="19050" anchor="ctr" anchorCtr="1">
                  <a:no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1.9513340619710089E-2"/>
                      <c:h val="2.9637649776237902E-2"/>
                    </c:manualLayout>
                  </c15:layout>
                </c:ext>
                <c:ext xmlns:c16="http://schemas.microsoft.com/office/drawing/2014/chart" uri="{C3380CC4-5D6E-409C-BE32-E72D297353CC}">
                  <c16:uniqueId val="{00000003-3BD3-40BF-A915-A05DBDB10EF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years)'!$A$3:$A$12</c:f>
              <c:strCache>
                <c:ptCount val="10"/>
                <c:pt idx="0">
                  <c:v>6642245 
(method of treating HIV 
with emtricitabine)</c:v>
                </c:pt>
                <c:pt idx="1">
                  <c:v>6703396
(emtricitabine isomer)</c:v>
                </c:pt>
                <c:pt idx="2">
                  <c:v>7390791 
(tenofovir isomer)</c:v>
                </c:pt>
                <c:pt idx="3">
                  <c:v>7803788 
(method of treatment 
with tenofovir isomer)</c:v>
                </c:pt>
                <c:pt idx="4">
                  <c:v>8754065 
(tenofovir salt)</c:v>
                </c:pt>
                <c:pt idx="5">
                  <c:v>9216996
(bictegravir compound)</c:v>
                </c:pt>
                <c:pt idx="6">
                  <c:v>9296769 
(composition with 
tenofovir salt)</c:v>
                </c:pt>
                <c:pt idx="7">
                  <c:v>9708342
(bictegravir sodium 
compound)</c:v>
                </c:pt>
                <c:pt idx="8">
                  <c:v>9732092 
(compounds 
including bictegravir)</c:v>
                </c:pt>
                <c:pt idx="9">
                  <c:v>FDA Exclusivity 
New Chemical Entity </c:v>
                </c:pt>
              </c:strCache>
            </c:strRef>
          </c:cat>
          <c:val>
            <c:numRef>
              <c:f>'Bar Graph (# years)'!$J$3:$J$12</c:f>
              <c:numCache>
                <c:formatCode>0.000</c:formatCode>
                <c:ptCount val="10"/>
                <c:pt idx="9" formatCode="0.0">
                  <c:v>4.9993155373032172</c:v>
                </c:pt>
              </c:numCache>
            </c:numRef>
          </c:val>
          <c:extLst>
            <c:ext xmlns:c16="http://schemas.microsoft.com/office/drawing/2014/chart" uri="{C3380CC4-5D6E-409C-BE32-E72D297353CC}">
              <c16:uniqueId val="{00000023-0E53-4201-BD09-CD710D8E74F7}"/>
            </c:ext>
          </c:extLst>
        </c:ser>
        <c:ser>
          <c:idx val="6"/>
          <c:order val="8"/>
          <c:tx>
            <c:strRef>
              <c:f>'Bar Graph (# years)'!$I$1</c:f>
              <c:strCache>
                <c:ptCount val="1"/>
                <c:pt idx="0">
                  <c:v>FDCA Pediatric Exclusivity (PED)</c:v>
                </c:pt>
              </c:strCache>
            </c:strRef>
          </c:tx>
          <c:spPr>
            <a:pattFill prst="lgCheck">
              <a:fgClr>
                <a:schemeClr val="accent4">
                  <a:lumMod val="75000"/>
                </a:schemeClr>
              </a:fgClr>
              <a:bgClr>
                <a:schemeClr val="bg1"/>
              </a:bgClr>
            </a:pattFill>
            <a:ln>
              <a:noFill/>
            </a:ln>
            <a:effectLst/>
            <a:scene3d>
              <a:camera prst="orthographicFront"/>
              <a:lightRig rig="threePt" dir="t"/>
            </a:scene3d>
            <a:sp3d>
              <a:bevelT/>
            </a:sp3d>
          </c:spPr>
          <c:invertIfNegative val="0"/>
          <c:dLbls>
            <c:dLbl>
              <c:idx val="2"/>
              <c:layout>
                <c:manualLayout>
                  <c:x val="1.2667848999239929E-3"/>
                  <c:y val="-3.2755561621400302E-2"/>
                </c:manualLayout>
              </c:layout>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021-4DAF-8614-368FBC5DDCD4}"/>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years)'!$A$3:$A$12</c:f>
              <c:strCache>
                <c:ptCount val="10"/>
                <c:pt idx="0">
                  <c:v>6642245 
(method of treating HIV 
with emtricitabine)</c:v>
                </c:pt>
                <c:pt idx="1">
                  <c:v>6703396
(emtricitabine isomer)</c:v>
                </c:pt>
                <c:pt idx="2">
                  <c:v>7390791 
(tenofovir isomer)</c:v>
                </c:pt>
                <c:pt idx="3">
                  <c:v>7803788 
(method of treatment 
with tenofovir isomer)</c:v>
                </c:pt>
                <c:pt idx="4">
                  <c:v>8754065 
(tenofovir salt)</c:v>
                </c:pt>
                <c:pt idx="5">
                  <c:v>9216996
(bictegravir compound)</c:v>
                </c:pt>
                <c:pt idx="6">
                  <c:v>9296769 
(composition with 
tenofovir salt)</c:v>
                </c:pt>
                <c:pt idx="7">
                  <c:v>9708342
(bictegravir sodium 
compound)</c:v>
                </c:pt>
                <c:pt idx="8">
                  <c:v>9732092 
(compounds 
including bictegravir)</c:v>
                </c:pt>
                <c:pt idx="9">
                  <c:v>FDA Exclusivity 
New Chemical Entity </c:v>
                </c:pt>
              </c:strCache>
            </c:strRef>
          </c:cat>
          <c:val>
            <c:numRef>
              <c:f>'Bar Graph (# years)'!$I$3:$I$12</c:f>
              <c:numCache>
                <c:formatCode>0.0</c:formatCode>
                <c:ptCount val="10"/>
                <c:pt idx="0">
                  <c:v>0</c:v>
                </c:pt>
                <c:pt idx="1">
                  <c:v>0</c:v>
                </c:pt>
                <c:pt idx="2">
                  <c:v>0.5</c:v>
                </c:pt>
                <c:pt idx="3">
                  <c:v>0</c:v>
                </c:pt>
                <c:pt idx="4">
                  <c:v>0</c:v>
                </c:pt>
                <c:pt idx="5">
                  <c:v>0</c:v>
                </c:pt>
                <c:pt idx="6">
                  <c:v>0</c:v>
                </c:pt>
                <c:pt idx="7">
                  <c:v>0</c:v>
                </c:pt>
                <c:pt idx="8">
                  <c:v>0</c:v>
                </c:pt>
              </c:numCache>
            </c:numRef>
          </c:val>
          <c:extLst>
            <c:ext xmlns:c16="http://schemas.microsoft.com/office/drawing/2014/chart" uri="{C3380CC4-5D6E-409C-BE32-E72D297353CC}">
              <c16:uniqueId val="{0000001A-0E53-4201-BD09-CD710D8E74F7}"/>
            </c:ext>
          </c:extLst>
        </c:ser>
        <c:ser>
          <c:idx val="8"/>
          <c:order val="9"/>
          <c:tx>
            <c:strRef>
              <c:f>'Bar Graph (# years)'!$K$1</c:f>
              <c:strCache>
                <c:ptCount val="1"/>
                <c:pt idx="0">
                  <c:v>Terminal Disclaimer</c:v>
                </c:pt>
              </c:strCache>
            </c:strRef>
          </c:tx>
          <c:spPr>
            <a:pattFill prst="pct70">
              <a:fgClr>
                <a:schemeClr val="accent2"/>
              </a:fgClr>
              <a:bgClr>
                <a:schemeClr val="bg1"/>
              </a:bgClr>
            </a:pattFill>
            <a:ln>
              <a:noFill/>
            </a:ln>
            <a:effectLst/>
            <a:scene3d>
              <a:camera prst="orthographicFront"/>
              <a:lightRig rig="threePt" dir="t"/>
            </a:scene3d>
            <a:sp3d>
              <a:bevelT/>
            </a:sp3d>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10-D23C-448D-B983-FE9EE0CB5223}"/>
                </c:ext>
              </c:extLst>
            </c:dLbl>
            <c:dLbl>
              <c:idx val="1"/>
              <c:delete val="1"/>
              <c:extLst>
                <c:ext xmlns:c15="http://schemas.microsoft.com/office/drawing/2012/chart" uri="{CE6537A1-D6FC-4f65-9D91-7224C49458BB}"/>
                <c:ext xmlns:c16="http://schemas.microsoft.com/office/drawing/2014/chart" uri="{C3380CC4-5D6E-409C-BE32-E72D297353CC}">
                  <c16:uniqueId val="{0000000F-D23C-448D-B983-FE9EE0CB5223}"/>
                </c:ext>
              </c:extLst>
            </c:dLbl>
            <c:dLbl>
              <c:idx val="2"/>
              <c:delete val="1"/>
              <c:extLst>
                <c:ext xmlns:c15="http://schemas.microsoft.com/office/drawing/2012/chart" uri="{CE6537A1-D6FC-4f65-9D91-7224C49458BB}"/>
                <c:ext xmlns:c16="http://schemas.microsoft.com/office/drawing/2014/chart" uri="{C3380CC4-5D6E-409C-BE32-E72D297353CC}">
                  <c16:uniqueId val="{0000000D-D23C-448D-B983-FE9EE0CB5223}"/>
                </c:ext>
              </c:extLst>
            </c:dLbl>
            <c:dLbl>
              <c:idx val="3"/>
              <c:delete val="1"/>
              <c:extLst>
                <c:ext xmlns:c15="http://schemas.microsoft.com/office/drawing/2012/chart" uri="{CE6537A1-D6FC-4f65-9D91-7224C49458BB}"/>
                <c:ext xmlns:c16="http://schemas.microsoft.com/office/drawing/2014/chart" uri="{C3380CC4-5D6E-409C-BE32-E72D297353CC}">
                  <c16:uniqueId val="{0000000E-D23C-448D-B983-FE9EE0CB5223}"/>
                </c:ext>
              </c:extLst>
            </c:dLbl>
            <c:dLbl>
              <c:idx val="4"/>
              <c:delete val="1"/>
              <c:extLst>
                <c:ext xmlns:c15="http://schemas.microsoft.com/office/drawing/2012/chart" uri="{CE6537A1-D6FC-4f65-9D91-7224C49458BB}"/>
                <c:ext xmlns:c16="http://schemas.microsoft.com/office/drawing/2014/chart" uri="{C3380CC4-5D6E-409C-BE32-E72D297353CC}">
                  <c16:uniqueId val="{0000000C-D23C-448D-B983-FE9EE0CB5223}"/>
                </c:ext>
              </c:extLst>
            </c:dLbl>
            <c:dLbl>
              <c:idx val="5"/>
              <c:delete val="1"/>
              <c:extLst>
                <c:ext xmlns:c15="http://schemas.microsoft.com/office/drawing/2012/chart" uri="{CE6537A1-D6FC-4f65-9D91-7224C49458BB}"/>
                <c:ext xmlns:c16="http://schemas.microsoft.com/office/drawing/2014/chart" uri="{C3380CC4-5D6E-409C-BE32-E72D297353CC}">
                  <c16:uniqueId val="{0000000B-D23C-448D-B983-FE9EE0CB5223}"/>
                </c:ext>
              </c:extLst>
            </c:dLbl>
            <c:dLbl>
              <c:idx val="6"/>
              <c:delete val="1"/>
              <c:extLst>
                <c:ext xmlns:c15="http://schemas.microsoft.com/office/drawing/2012/chart" uri="{CE6537A1-D6FC-4f65-9D91-7224C49458BB}"/>
                <c:ext xmlns:c16="http://schemas.microsoft.com/office/drawing/2014/chart" uri="{C3380CC4-5D6E-409C-BE32-E72D297353CC}">
                  <c16:uniqueId val="{00000011-D23C-448D-B983-FE9EE0CB5223}"/>
                </c:ext>
              </c:extLst>
            </c:dLbl>
            <c:dLbl>
              <c:idx val="7"/>
              <c:delete val="1"/>
              <c:extLst>
                <c:ext xmlns:c15="http://schemas.microsoft.com/office/drawing/2012/chart" uri="{CE6537A1-D6FC-4f65-9D91-7224C49458BB}"/>
                <c:ext xmlns:c16="http://schemas.microsoft.com/office/drawing/2014/chart" uri="{C3380CC4-5D6E-409C-BE32-E72D297353CC}">
                  <c16:uniqueId val="{0000000A-D23C-448D-B983-FE9EE0CB5223}"/>
                </c:ext>
              </c:extLst>
            </c:dLbl>
            <c:dLbl>
              <c:idx val="8"/>
              <c:delete val="1"/>
              <c:extLst>
                <c:ext xmlns:c15="http://schemas.microsoft.com/office/drawing/2012/chart" uri="{CE6537A1-D6FC-4f65-9D91-7224C49458BB}"/>
                <c:ext xmlns:c16="http://schemas.microsoft.com/office/drawing/2014/chart" uri="{C3380CC4-5D6E-409C-BE32-E72D297353CC}">
                  <c16:uniqueId val="{00000009-D23C-448D-B983-FE9EE0CB522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'Bar Graph (# years)'!$A$3:$A$12</c:f>
              <c:strCache>
                <c:ptCount val="10"/>
                <c:pt idx="0">
                  <c:v>6642245 
(method of treating HIV 
with emtricitabine)</c:v>
                </c:pt>
                <c:pt idx="1">
                  <c:v>6703396
(emtricitabine isomer)</c:v>
                </c:pt>
                <c:pt idx="2">
                  <c:v>7390791 
(tenofovir isomer)</c:v>
                </c:pt>
                <c:pt idx="3">
                  <c:v>7803788 
(method of treatment 
with tenofovir isomer)</c:v>
                </c:pt>
                <c:pt idx="4">
                  <c:v>8754065 
(tenofovir salt)</c:v>
                </c:pt>
                <c:pt idx="5">
                  <c:v>9216996
(bictegravir compound)</c:v>
                </c:pt>
                <c:pt idx="6">
                  <c:v>9296769 
(composition with 
tenofovir salt)</c:v>
                </c:pt>
                <c:pt idx="7">
                  <c:v>9708342
(bictegravir sodium 
compound)</c:v>
                </c:pt>
                <c:pt idx="8">
                  <c:v>9732092 
(compounds 
including bictegravir)</c:v>
                </c:pt>
                <c:pt idx="9">
                  <c:v>FDA Exclusivity 
New Chemical Entity </c:v>
                </c:pt>
              </c:strCache>
            </c:strRef>
          </c:cat>
          <c:val>
            <c:numRef>
              <c:f>'Bar Graph (# years)'!$K$3:$K$12</c:f>
              <c:numCache>
                <c:formatCode>0.000</c:formatCode>
                <c:ptCount val="10"/>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21-0E53-4201-BD09-CD710D8E74F7}"/>
            </c:ext>
          </c:extLst>
        </c:ser>
        <c:dLbls>
          <c:showLegendKey val="0"/>
          <c:showVal val="0"/>
          <c:showCatName val="0"/>
          <c:showSerName val="0"/>
          <c:showPercent val="0"/>
          <c:showBubbleSize val="0"/>
        </c:dLbls>
        <c:gapWidth val="75"/>
        <c:overlap val="100"/>
        <c:axId val="977983256"/>
        <c:axId val="977978664"/>
      </c:barChart>
      <c:catAx>
        <c:axId val="977983256"/>
        <c:scaling>
          <c:orientation val="minMax"/>
        </c:scaling>
        <c:delete val="0"/>
        <c:axPos val="l"/>
        <c:title>
          <c:tx>
            <c:rich>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Patents or Exclusivities</a:t>
                </a:r>
              </a:p>
            </c:rich>
          </c:tx>
          <c:layout>
            <c:manualLayout>
              <c:xMode val="edge"/>
              <c:yMode val="edge"/>
              <c:x val="1.1510137271604668E-2"/>
              <c:y val="0.32660755333794"/>
            </c:manualLayout>
          </c:layout>
          <c:overlay val="0"/>
          <c:spPr>
            <a:noFill/>
            <a:ln>
              <a:noFill/>
            </a:ln>
            <a:effectLst/>
          </c:spPr>
          <c:txPr>
            <a:bodyPr rot="5400000" spcFirstLastPara="1" vertOverflow="ellipsis"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78664"/>
        <c:crosses val="autoZero"/>
        <c:auto val="1"/>
        <c:lblAlgn val="ctr"/>
        <c:lblOffset val="100"/>
        <c:noMultiLvlLbl val="0"/>
      </c:catAx>
      <c:valAx>
        <c:axId val="9779786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en-US" sz="1600" b="1">
                    <a:solidFill>
                      <a:sysClr val="windowText" lastClr="000000"/>
                    </a:solidFill>
                  </a:rPr>
                  <a:t>Years</a:t>
                </a:r>
              </a:p>
            </c:rich>
          </c:tx>
          <c:layout>
            <c:manualLayout>
              <c:xMode val="edge"/>
              <c:yMode val="edge"/>
              <c:x val="7.1251612291635902E-2"/>
              <c:y val="0.84995140548964498"/>
            </c:manualLayout>
          </c:layou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977983256"/>
        <c:crosses val="autoZero"/>
        <c:crossBetween val="between"/>
      </c:valAx>
      <c:spPr>
        <a:noFill/>
        <a:ln>
          <a:noFill/>
        </a:ln>
        <a:effectLst/>
      </c:spPr>
    </c:plotArea>
    <c:legend>
      <c:legendPos val="b"/>
      <c:legendEntry>
        <c:idx val="0"/>
        <c:delete val="1"/>
      </c:legendEntry>
      <c:layout>
        <c:manualLayout>
          <c:xMode val="edge"/>
          <c:yMode val="edge"/>
          <c:x val="9.2139749316235392E-2"/>
          <c:y val="0.90506337747192611"/>
          <c:w val="0.88860980830651826"/>
          <c:h val="6.4312389158445837E-2"/>
        </c:manualLayout>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9050" cap="flat" cmpd="sng" algn="ctr">
      <a:solidFill>
        <a:schemeClr val="tx1"/>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167640</xdr:colOff>
      <xdr:row>13</xdr:row>
      <xdr:rowOff>118110</xdr:rowOff>
    </xdr:from>
    <xdr:to>
      <xdr:col>12</xdr:col>
      <xdr:colOff>25400</xdr:colOff>
      <xdr:row>62</xdr:row>
      <xdr:rowOff>88900</xdr:rowOff>
    </xdr:to>
    <xdr:graphicFrame macro="">
      <xdr:nvGraphicFramePr>
        <xdr:cNvPr id="3" name="Chart 2" descr="BIKTARVY (bictegravir sodium; emtricitabine; tenofovir alafenamide fumarate)(NDA 210251)&#10;&#10;BIKTARVY was approved on February 7, 2018. No generic version of BIKTARVY is available at this time. &#10;USPTO identified nine patents and one exclusivity listed in the Orange Book during the 2005 to 2018 time period for the 50 mg/200 mg/25 mg product.  The exclusivity is a five-year NCE exclusivity for the new chemical entity bictegravir.&#10;The nine patents are directed to the various components of this combination therapy. The earliest expiring patents relate to emtricitabine, the next expiring patents relate to tenofovir; and the last three expiring patents relate to the new compound, bictegravir (U.S. Patent Nos. 9,216,996 and 9,732,092, expiring December 19, 2033), and the approved drug product bictegravir sodium (U.S. Patent No. 9,708,342, expiring June 19, 2035). &#10;">
          <a:extLst>
            <a:ext uri="{FF2B5EF4-FFF2-40B4-BE49-F238E27FC236}">
              <a16:creationId xmlns:a16="http://schemas.microsoft.com/office/drawing/2014/main" id="{7848B430-517F-4A64-A856-7E0C0962F6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0.60316</cdr:x>
      <cdr:y>0.0602</cdr:y>
    </cdr:from>
    <cdr:to>
      <cdr:x>0.60383</cdr:x>
      <cdr:y>0.82676</cdr:y>
    </cdr:to>
    <cdr:cxnSp macro="">
      <cdr:nvCxnSpPr>
        <cdr:cNvPr id="28" name="Straight Connector 27">
          <a:extLst xmlns:a="http://schemas.openxmlformats.org/drawingml/2006/main">
            <a:ext uri="{FF2B5EF4-FFF2-40B4-BE49-F238E27FC236}">
              <a16:creationId xmlns:a16="http://schemas.microsoft.com/office/drawing/2014/main" id="{4724CD66-8470-459C-B027-D61D2C46AE4E}"/>
            </a:ext>
          </a:extLst>
        </cdr:cNvPr>
        <cdr:cNvCxnSpPr/>
      </cdr:nvCxnSpPr>
      <cdr:spPr>
        <a:xfrm xmlns:a="http://schemas.openxmlformats.org/drawingml/2006/main" flipH="1">
          <a:off x="11427461" y="529590"/>
          <a:ext cx="12699" cy="6743700"/>
        </a:xfrm>
        <a:prstGeom xmlns:a="http://schemas.openxmlformats.org/drawingml/2006/main" prst="line">
          <a:avLst/>
        </a:prstGeom>
        <a:ln xmlns:a="http://schemas.openxmlformats.org/drawingml/2006/main" w="28575">
          <a:solidFill>
            <a:srgbClr val="00B050"/>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0.52272</cdr:x>
      <cdr:y>0.06164</cdr:y>
    </cdr:from>
    <cdr:to>
      <cdr:x>0.60425</cdr:x>
      <cdr:y>0.12516</cdr:y>
    </cdr:to>
    <cdr:sp macro="" textlink="">
      <cdr:nvSpPr>
        <cdr:cNvPr id="29" name="TextBox 3">
          <a:extLst xmlns:a="http://schemas.openxmlformats.org/drawingml/2006/main">
            <a:ext uri="{FF2B5EF4-FFF2-40B4-BE49-F238E27FC236}">
              <a16:creationId xmlns:a16="http://schemas.microsoft.com/office/drawing/2014/main" id="{9FDDE49E-6084-4F0A-B8A3-D8CD407AB70B}"/>
            </a:ext>
          </a:extLst>
        </cdr:cNvPr>
        <cdr:cNvSpPr txBox="1"/>
      </cdr:nvSpPr>
      <cdr:spPr>
        <a:xfrm xmlns:a="http://schemas.openxmlformats.org/drawingml/2006/main">
          <a:off x="9903460" y="542290"/>
          <a:ext cx="1544613" cy="558800"/>
        </a:xfrm>
        <a:prstGeom xmlns:a="http://schemas.openxmlformats.org/drawingml/2006/main" prst="rect">
          <a:avLst/>
        </a:prstGeom>
        <a:noFill xmlns:a="http://schemas.openxmlformats.org/drawingml/2006/main"/>
        <a:ln xmlns:a="http://schemas.openxmlformats.org/drawingml/2006/main" w="28575" cmpd="sng">
          <a:solidFill>
            <a:srgbClr val="00B050"/>
          </a:solidFill>
          <a:prstDash val="sysDot"/>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en-US" sz="1600" b="1">
              <a:solidFill>
                <a:srgbClr val="00B050"/>
              </a:solidFill>
            </a:rPr>
            <a:t>FDA Approval</a:t>
          </a:r>
        </a:p>
        <a:p xmlns:a="http://schemas.openxmlformats.org/drawingml/2006/main">
          <a:pPr algn="ctr"/>
          <a:r>
            <a:rPr lang="en-US" sz="1600" b="1">
              <a:solidFill>
                <a:srgbClr val="00B050"/>
              </a:solidFill>
            </a:rPr>
            <a:t>2/7/2018</a:t>
          </a:r>
        </a:p>
      </cdr:txBody>
    </cdr:sp>
  </cdr:relSizeAnchor>
  <cdr:relSizeAnchor xmlns:cdr="http://schemas.openxmlformats.org/drawingml/2006/chartDrawing">
    <cdr:from>
      <cdr:x>0.10524</cdr:x>
      <cdr:y>0.85751</cdr:y>
    </cdr:from>
    <cdr:to>
      <cdr:x>0.99665</cdr:x>
      <cdr:y>0.89541</cdr:y>
    </cdr:to>
    <cdr:sp macro="" textlink="">
      <cdr:nvSpPr>
        <cdr:cNvPr id="6" name="TextBox 11">
          <a:extLst xmlns:a="http://schemas.openxmlformats.org/drawingml/2006/main">
            <a:ext uri="{FF2B5EF4-FFF2-40B4-BE49-F238E27FC236}">
              <a16:creationId xmlns:a16="http://schemas.microsoft.com/office/drawing/2014/main" id="{7EAD825B-8347-70AA-7814-755363772006}"/>
            </a:ext>
            <a:ext uri="{147F2762-F138-4A5C-976F-8EAC2B608ADB}">
              <a16:predDERef xmlns:a16="http://schemas.microsoft.com/office/drawing/2014/main" pred="{ABC4BF33-2DB9-483C-6B57-8D74B624C9DF}"/>
            </a:ext>
          </a:extLst>
        </cdr:cNvPr>
        <cdr:cNvSpPr txBox="1"/>
      </cdr:nvSpPr>
      <cdr:spPr>
        <a:xfrm xmlns:a="http://schemas.openxmlformats.org/drawingml/2006/main">
          <a:off x="1993900" y="7543800"/>
          <a:ext cx="16888460" cy="333375"/>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txBody>
        <a:bodyPr xmlns:a="http://schemas.openxmlformats.org/drawingml/2006/main" spcFirstLastPara="0" wrap="square" lIns="91440" tIns="45720" rIns="91440" bIns="45720" rtlCol="0" anchor="t">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l"/>
          <a:r>
            <a:rPr lang="en-US" sz="1400" b="1">
              <a:solidFill>
                <a:sysClr val="windowText" lastClr="000000"/>
              </a:solidFill>
              <a:latin typeface="+mn-lt"/>
              <a:ea typeface="+mn-lt"/>
              <a:cs typeface="+mn-lt"/>
            </a:rPr>
            <a:t> 2/1/1990                           2/1/1995                       2/1/2000                          2/1/2005                        2/1/2010                         2/1/2015</a:t>
          </a:r>
          <a:r>
            <a:rPr lang="en-US" sz="1400" b="1" baseline="0">
              <a:solidFill>
                <a:sysClr val="windowText" lastClr="000000"/>
              </a:solidFill>
              <a:latin typeface="+mn-lt"/>
              <a:ea typeface="+mn-lt"/>
              <a:cs typeface="+mn-lt"/>
            </a:rPr>
            <a:t>                </a:t>
          </a:r>
          <a:r>
            <a:rPr lang="en-US" sz="1400" b="1">
              <a:solidFill>
                <a:sysClr val="windowText" lastClr="000000"/>
              </a:solidFill>
              <a:latin typeface="+mn-lt"/>
              <a:ea typeface="+mn-lt"/>
              <a:cs typeface="+mn-lt"/>
            </a:rPr>
            <a:t>         2/1/2020                          2/1/2025                         2/1/2030                         2/1/2035                       2/1/2040</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0F800-4887-44D3-83E9-027D866E3A7F}">
  <dimension ref="A1:W12"/>
  <sheetViews>
    <sheetView zoomScale="110" zoomScaleNormal="110" workbookViewId="0">
      <pane xSplit="1" ySplit="1" topLeftCell="B2" activePane="bottomRight" state="frozen"/>
      <selection pane="topRight"/>
      <selection pane="bottomLeft"/>
      <selection pane="bottomRight" activeCell="B27" sqref="B27"/>
    </sheetView>
  </sheetViews>
  <sheetFormatPr defaultRowHeight="14.4" x14ac:dyDescent="0.3"/>
  <cols>
    <col min="1" max="1" width="42.33203125" bestFit="1" customWidth="1"/>
    <col min="2" max="2" width="17.44140625" customWidth="1"/>
    <col min="3" max="3" width="15.88671875" style="1" customWidth="1"/>
    <col min="4" max="4" width="27" customWidth="1"/>
    <col min="5" max="5" width="14.88671875" style="1" customWidth="1"/>
    <col min="6" max="6" width="24.6640625" customWidth="1"/>
    <col min="7" max="7" width="16" style="1" customWidth="1"/>
    <col min="8" max="8" width="25.33203125" customWidth="1"/>
    <col min="9" max="9" width="20.5546875" style="1" customWidth="1"/>
    <col min="10" max="10" width="16.6640625" customWidth="1"/>
    <col min="11" max="11" width="20.5546875" customWidth="1"/>
    <col min="12" max="12" width="29.5546875" customWidth="1"/>
    <col min="13" max="13" width="30.44140625" customWidth="1"/>
    <col min="14" max="14" width="14.6640625" customWidth="1"/>
    <col min="15" max="15" width="18" customWidth="1"/>
    <col min="16" max="20" width="21.109375" customWidth="1"/>
    <col min="21" max="21" width="21.88671875" customWidth="1"/>
    <col min="22" max="22" width="27" customWidth="1"/>
    <col min="23" max="23" width="16.88671875" customWidth="1"/>
    <col min="24" max="24" width="10.5546875" bestFit="1" customWidth="1"/>
  </cols>
  <sheetData>
    <row r="1" spans="1:23" s="35" customFormat="1" ht="133.5" customHeight="1" x14ac:dyDescent="0.3">
      <c r="A1" s="27" t="s">
        <v>0</v>
      </c>
      <c r="B1" s="28" t="s">
        <v>1</v>
      </c>
      <c r="C1" s="28" t="s">
        <v>2</v>
      </c>
      <c r="D1" s="28" t="s">
        <v>3</v>
      </c>
      <c r="E1" s="28" t="s">
        <v>4</v>
      </c>
      <c r="F1" s="29" t="s">
        <v>5</v>
      </c>
      <c r="G1" s="28" t="s">
        <v>6</v>
      </c>
      <c r="H1" s="30" t="s">
        <v>7</v>
      </c>
      <c r="I1" s="28" t="s">
        <v>8</v>
      </c>
      <c r="J1" s="28" t="s">
        <v>9</v>
      </c>
      <c r="K1" s="31" t="s">
        <v>10</v>
      </c>
      <c r="L1" s="28" t="s">
        <v>11</v>
      </c>
      <c r="M1" s="47" t="s">
        <v>12</v>
      </c>
      <c r="N1" s="32" t="s">
        <v>13</v>
      </c>
      <c r="O1" s="28" t="s">
        <v>14</v>
      </c>
      <c r="P1" s="12" t="s">
        <v>15</v>
      </c>
      <c r="Q1" s="28" t="s">
        <v>16</v>
      </c>
      <c r="R1" s="28" t="s">
        <v>17</v>
      </c>
      <c r="S1" s="44" t="s">
        <v>18</v>
      </c>
      <c r="T1" s="45" t="s">
        <v>19</v>
      </c>
      <c r="U1" s="36" t="s">
        <v>20</v>
      </c>
      <c r="V1" s="33" t="s">
        <v>21</v>
      </c>
      <c r="W1" s="34" t="s">
        <v>22</v>
      </c>
    </row>
    <row r="2" spans="1:23" s="14" customFormat="1" ht="90" customHeight="1" x14ac:dyDescent="0.3">
      <c r="A2" s="41" t="s">
        <v>23</v>
      </c>
      <c r="B2" s="18" t="s">
        <v>24</v>
      </c>
      <c r="C2" s="18" t="s">
        <v>24</v>
      </c>
      <c r="D2" s="18" t="s">
        <v>25</v>
      </c>
      <c r="E2" s="18" t="s">
        <v>24</v>
      </c>
      <c r="F2" s="18" t="s">
        <v>26</v>
      </c>
      <c r="G2" s="18" t="s">
        <v>24</v>
      </c>
      <c r="H2" s="18" t="s">
        <v>27</v>
      </c>
      <c r="I2" s="18" t="s">
        <v>28</v>
      </c>
      <c r="J2" s="18" t="s">
        <v>24</v>
      </c>
      <c r="K2" s="41" t="s">
        <v>29</v>
      </c>
      <c r="L2" s="18" t="s">
        <v>30</v>
      </c>
      <c r="M2" s="41" t="s">
        <v>31</v>
      </c>
      <c r="N2" s="18" t="s">
        <v>32</v>
      </c>
      <c r="O2" s="18" t="s">
        <v>33</v>
      </c>
      <c r="P2" s="18" t="s">
        <v>34</v>
      </c>
      <c r="Q2" s="18" t="s">
        <v>35</v>
      </c>
      <c r="R2" s="18" t="s">
        <v>36</v>
      </c>
      <c r="S2" s="18" t="s">
        <v>37</v>
      </c>
      <c r="T2" s="18" t="s">
        <v>38</v>
      </c>
      <c r="U2" s="19" t="s">
        <v>24</v>
      </c>
      <c r="V2" s="19" t="s">
        <v>39</v>
      </c>
      <c r="W2" s="19" t="s">
        <v>40</v>
      </c>
    </row>
    <row r="3" spans="1:23" ht="43.2" x14ac:dyDescent="0.3">
      <c r="A3" s="54" t="s">
        <v>41</v>
      </c>
      <c r="B3" s="2">
        <v>32905</v>
      </c>
      <c r="C3" s="2">
        <v>32905</v>
      </c>
      <c r="D3" s="8">
        <f t="shared" ref="D3:D12" si="0">DATEDIF(B3, C3, "D")</f>
        <v>0</v>
      </c>
      <c r="E3" s="2">
        <v>34857</v>
      </c>
      <c r="F3" s="1">
        <f t="shared" ref="F3:F11" si="1">DATEDIF(C3, E3, "D")</f>
        <v>1952</v>
      </c>
      <c r="G3" s="2">
        <v>37929</v>
      </c>
      <c r="H3" s="1">
        <f t="shared" ref="H3:H11" si="2">DATEDIF(E3, G3, "D")</f>
        <v>3072</v>
      </c>
      <c r="I3" s="3">
        <f>DATE(YEAR(G3) + 17,MONTH(G3),DAY(G3))</f>
        <v>44139</v>
      </c>
      <c r="J3" s="48">
        <v>43138</v>
      </c>
      <c r="K3" s="9">
        <f>IF(J3&lt;G3, 0, IF(Q3&lt;I3, IF(Q3&lt;J3, (Q3-G3), (J3-G3)), IF(I3&lt;J3, (I3-G3), (J3-G3))))</f>
        <v>5209</v>
      </c>
      <c r="L3" s="7">
        <f t="shared" ref="L3:L10" si="3">O3</f>
        <v>44139</v>
      </c>
      <c r="M3" s="4">
        <f>IF(G3&lt;J3, IF(Q3&lt;I3, (Q3-J3), (I3-J3)), IF(Q3&lt;I3, (Q3-G3), (I3-G3)))</f>
        <v>1001</v>
      </c>
      <c r="N3" s="9">
        <v>0</v>
      </c>
      <c r="O3" s="11">
        <f t="shared" ref="O3:O11" si="4">I3+N3</f>
        <v>44139</v>
      </c>
      <c r="P3" s="9">
        <v>0</v>
      </c>
      <c r="Q3" s="11">
        <f t="shared" ref="Q3:Q11" si="5">IF(L3&gt;O3, O3, L3)</f>
        <v>44139</v>
      </c>
      <c r="R3" s="11">
        <f t="shared" ref="R3:R11" si="6">Q3+P3</f>
        <v>44139</v>
      </c>
      <c r="S3" s="42"/>
      <c r="T3" s="43"/>
      <c r="U3" s="37"/>
      <c r="V3" s="40"/>
      <c r="W3" s="9">
        <f t="shared" ref="W3:W11" si="7">DATEDIF(Q3, O3, "D")</f>
        <v>0</v>
      </c>
    </row>
    <row r="4" spans="1:23" ht="28.8" x14ac:dyDescent="0.3">
      <c r="A4" s="54" t="s">
        <v>42</v>
      </c>
      <c r="B4" s="2">
        <v>32905</v>
      </c>
      <c r="C4" s="2">
        <v>32905</v>
      </c>
      <c r="D4" s="8">
        <f t="shared" si="0"/>
        <v>0</v>
      </c>
      <c r="E4" s="2">
        <v>34771</v>
      </c>
      <c r="F4" s="1">
        <f t="shared" si="1"/>
        <v>1866</v>
      </c>
      <c r="G4" s="2">
        <v>38055</v>
      </c>
      <c r="H4" s="1">
        <f t="shared" si="2"/>
        <v>3284</v>
      </c>
      <c r="I4" s="3">
        <f>DATE(YEAR(G4) + 17,MONTH(G4),DAY(G4))</f>
        <v>44264</v>
      </c>
      <c r="J4" s="48">
        <v>43138</v>
      </c>
      <c r="K4" s="9">
        <f t="shared" ref="K4:K11" si="8">IF(J4&lt;G4, 0, IF(Q4&lt;I4, IF(Q4&lt;J4, (Q4-G4), (J4-G4)), IF(I4&lt;J4, (I4-G4), (J4-G4))))</f>
        <v>5083</v>
      </c>
      <c r="L4" s="3">
        <f t="shared" si="3"/>
        <v>44264</v>
      </c>
      <c r="M4" s="4">
        <f t="shared" ref="M4:M11" si="9">IF(G4&lt;J4, IF(Q4&lt;I4, (Q4-J4), (I4-J4)), IF(Q4&lt;I4, (Q4-G4), (I4-G4)))</f>
        <v>1126</v>
      </c>
      <c r="N4" s="9">
        <v>0</v>
      </c>
      <c r="O4" s="11">
        <f t="shared" si="4"/>
        <v>44264</v>
      </c>
      <c r="P4" s="9">
        <v>0</v>
      </c>
      <c r="Q4" s="11">
        <f t="shared" si="5"/>
        <v>44264</v>
      </c>
      <c r="R4" s="11">
        <f t="shared" si="6"/>
        <v>44264</v>
      </c>
      <c r="S4" s="42"/>
      <c r="T4" s="43"/>
      <c r="U4" s="37"/>
      <c r="V4" s="40"/>
      <c r="W4" s="9">
        <f t="shared" si="7"/>
        <v>0</v>
      </c>
    </row>
    <row r="5" spans="1:23" ht="28.8" x14ac:dyDescent="0.3">
      <c r="A5" s="54" t="s">
        <v>43</v>
      </c>
      <c r="B5" s="2">
        <v>32905</v>
      </c>
      <c r="C5" s="2">
        <v>37092</v>
      </c>
      <c r="D5" s="8">
        <f t="shared" si="0"/>
        <v>4187</v>
      </c>
      <c r="E5" s="2">
        <v>38057</v>
      </c>
      <c r="F5" s="1">
        <f t="shared" si="1"/>
        <v>965</v>
      </c>
      <c r="G5" s="2">
        <v>39623</v>
      </c>
      <c r="H5" s="1">
        <f t="shared" si="2"/>
        <v>1566</v>
      </c>
      <c r="I5" s="3">
        <f t="shared" ref="I5:I11" si="10">DATE(YEAR(C5) + 20,MONTH(C5),DAY(C5))</f>
        <v>44397</v>
      </c>
      <c r="J5" s="48">
        <v>43138</v>
      </c>
      <c r="K5" s="9">
        <f t="shared" si="8"/>
        <v>3515</v>
      </c>
      <c r="L5" s="3">
        <f>O5</f>
        <v>44688</v>
      </c>
      <c r="M5" s="4">
        <f t="shared" si="9"/>
        <v>1259</v>
      </c>
      <c r="N5" s="9">
        <v>291</v>
      </c>
      <c r="O5" s="11">
        <f t="shared" si="4"/>
        <v>44688</v>
      </c>
      <c r="P5" s="9">
        <v>1076</v>
      </c>
      <c r="Q5" s="11">
        <f t="shared" si="5"/>
        <v>44688</v>
      </c>
      <c r="R5" s="11">
        <f>Q5+P5</f>
        <v>45764</v>
      </c>
      <c r="S5" s="42">
        <f t="shared" ref="S5" si="11">DATE(YEAR(R5),MONTH(R5) +6,DAY(R5))</f>
        <v>45947</v>
      </c>
      <c r="T5" s="43">
        <v>182</v>
      </c>
      <c r="U5" s="38">
        <v>45947</v>
      </c>
      <c r="V5" s="40"/>
      <c r="W5" s="9">
        <v>0</v>
      </c>
    </row>
    <row r="6" spans="1:23" s="75" customFormat="1" ht="43.2" x14ac:dyDescent="0.3">
      <c r="A6" s="63" t="s">
        <v>44</v>
      </c>
      <c r="B6" s="64">
        <v>32905</v>
      </c>
      <c r="C6" s="64">
        <v>37092</v>
      </c>
      <c r="D6" s="65">
        <f t="shared" si="0"/>
        <v>4187</v>
      </c>
      <c r="E6" s="64">
        <v>39566</v>
      </c>
      <c r="F6" s="66">
        <f t="shared" si="1"/>
        <v>2474</v>
      </c>
      <c r="G6" s="64">
        <v>40449</v>
      </c>
      <c r="H6" s="66">
        <f t="shared" si="2"/>
        <v>883</v>
      </c>
      <c r="I6" s="67">
        <f t="shared" si="10"/>
        <v>44397</v>
      </c>
      <c r="J6" s="48">
        <v>43138</v>
      </c>
      <c r="K6" s="68">
        <f t="shared" si="8"/>
        <v>2689</v>
      </c>
      <c r="L6" s="67">
        <f t="shared" si="3"/>
        <v>44594</v>
      </c>
      <c r="M6" s="69">
        <f t="shared" si="9"/>
        <v>1259</v>
      </c>
      <c r="N6" s="68">
        <v>197</v>
      </c>
      <c r="O6" s="70">
        <f t="shared" si="4"/>
        <v>44594</v>
      </c>
      <c r="P6" s="68">
        <v>0</v>
      </c>
      <c r="Q6" s="70">
        <f t="shared" si="5"/>
        <v>44594</v>
      </c>
      <c r="R6" s="70">
        <f t="shared" si="6"/>
        <v>44594</v>
      </c>
      <c r="S6" s="71"/>
      <c r="T6" s="72"/>
      <c r="U6" s="73"/>
      <c r="V6" s="74"/>
      <c r="W6" s="68">
        <f t="shared" si="7"/>
        <v>0</v>
      </c>
    </row>
    <row r="7" spans="1:23" ht="28.8" x14ac:dyDescent="0.3">
      <c r="A7" s="54" t="s">
        <v>45</v>
      </c>
      <c r="B7" s="2">
        <v>32905</v>
      </c>
      <c r="C7" s="2">
        <v>41136</v>
      </c>
      <c r="D7" s="8">
        <f t="shared" si="0"/>
        <v>8231</v>
      </c>
      <c r="E7" s="2">
        <v>41136</v>
      </c>
      <c r="F7" s="1">
        <f>DATEDIF(C7, G7, "D")</f>
        <v>671</v>
      </c>
      <c r="G7" s="2">
        <v>41807</v>
      </c>
      <c r="H7" s="1">
        <f t="shared" si="2"/>
        <v>671</v>
      </c>
      <c r="I7" s="3">
        <f t="shared" si="10"/>
        <v>48441</v>
      </c>
      <c r="J7" s="48">
        <v>43138</v>
      </c>
      <c r="K7" s="9">
        <f t="shared" si="8"/>
        <v>1331</v>
      </c>
      <c r="L7" s="3">
        <f t="shared" si="3"/>
        <v>48441</v>
      </c>
      <c r="M7" s="4">
        <f t="shared" si="9"/>
        <v>5303</v>
      </c>
      <c r="N7" s="9">
        <v>0</v>
      </c>
      <c r="O7" s="11">
        <f t="shared" si="4"/>
        <v>48441</v>
      </c>
      <c r="P7" s="9">
        <v>0</v>
      </c>
      <c r="Q7" s="11">
        <f t="shared" si="5"/>
        <v>48441</v>
      </c>
      <c r="R7" s="11">
        <f t="shared" si="6"/>
        <v>48441</v>
      </c>
      <c r="S7" s="42"/>
      <c r="T7" s="1"/>
      <c r="U7" s="37"/>
      <c r="V7" s="40"/>
      <c r="W7" s="9">
        <f t="shared" si="7"/>
        <v>0</v>
      </c>
    </row>
    <row r="8" spans="1:23" ht="28.8" x14ac:dyDescent="0.3">
      <c r="A8" s="54" t="s">
        <v>46</v>
      </c>
      <c r="B8" s="2">
        <v>32905</v>
      </c>
      <c r="C8" s="11">
        <v>41627</v>
      </c>
      <c r="D8" s="8">
        <f t="shared" si="0"/>
        <v>8722</v>
      </c>
      <c r="E8" s="2">
        <v>41627</v>
      </c>
      <c r="F8" s="1">
        <f t="shared" si="1"/>
        <v>0</v>
      </c>
      <c r="G8" s="2">
        <v>42360</v>
      </c>
      <c r="H8" s="1">
        <f t="shared" si="2"/>
        <v>733</v>
      </c>
      <c r="I8" s="3">
        <f t="shared" si="10"/>
        <v>48932</v>
      </c>
      <c r="J8" s="48">
        <v>43138</v>
      </c>
      <c r="K8" s="9">
        <f t="shared" si="8"/>
        <v>778</v>
      </c>
      <c r="L8" s="3">
        <f>O8</f>
        <v>48932</v>
      </c>
      <c r="M8" s="4">
        <f t="shared" si="9"/>
        <v>5794</v>
      </c>
      <c r="N8" s="9">
        <v>0</v>
      </c>
      <c r="O8" s="11">
        <f t="shared" si="4"/>
        <v>48932</v>
      </c>
      <c r="P8" s="9">
        <v>0</v>
      </c>
      <c r="Q8" s="11">
        <f t="shared" si="5"/>
        <v>48932</v>
      </c>
      <c r="R8" s="11">
        <f t="shared" si="6"/>
        <v>48932</v>
      </c>
      <c r="S8" s="42"/>
      <c r="T8" s="1"/>
      <c r="U8" s="37"/>
      <c r="V8" s="40"/>
      <c r="W8" s="9">
        <f t="shared" si="7"/>
        <v>0</v>
      </c>
    </row>
    <row r="9" spans="1:23" ht="43.2" x14ac:dyDescent="0.3">
      <c r="A9" s="54" t="s">
        <v>47</v>
      </c>
      <c r="B9" s="2">
        <v>32905</v>
      </c>
      <c r="C9" s="11">
        <v>41136</v>
      </c>
      <c r="D9" s="8">
        <f t="shared" si="0"/>
        <v>8231</v>
      </c>
      <c r="E9" s="2">
        <v>41703</v>
      </c>
      <c r="F9" s="1">
        <f t="shared" si="1"/>
        <v>567</v>
      </c>
      <c r="G9" s="2">
        <v>42458</v>
      </c>
      <c r="H9" s="1">
        <f t="shared" si="2"/>
        <v>755</v>
      </c>
      <c r="I9" s="3">
        <f t="shared" si="10"/>
        <v>48441</v>
      </c>
      <c r="J9" s="48">
        <v>43138</v>
      </c>
      <c r="K9" s="9">
        <f t="shared" si="8"/>
        <v>680</v>
      </c>
      <c r="L9" s="3">
        <v>48441</v>
      </c>
      <c r="M9" s="4">
        <f t="shared" si="9"/>
        <v>5303</v>
      </c>
      <c r="N9" s="9">
        <v>0</v>
      </c>
      <c r="O9" s="11">
        <f t="shared" si="4"/>
        <v>48441</v>
      </c>
      <c r="P9" s="9">
        <v>0</v>
      </c>
      <c r="Q9" s="11">
        <f t="shared" si="5"/>
        <v>48441</v>
      </c>
      <c r="R9" s="11">
        <f t="shared" si="6"/>
        <v>48441</v>
      </c>
      <c r="S9" s="42"/>
      <c r="T9" s="1"/>
      <c r="U9" s="37"/>
      <c r="V9" s="40"/>
      <c r="W9" s="9">
        <f t="shared" si="7"/>
        <v>0</v>
      </c>
    </row>
    <row r="10" spans="1:23" ht="43.2" x14ac:dyDescent="0.3">
      <c r="A10" s="54" t="s">
        <v>48</v>
      </c>
      <c r="B10" s="2">
        <v>32905</v>
      </c>
      <c r="C10" s="11">
        <v>42174</v>
      </c>
      <c r="D10" s="8">
        <f t="shared" si="0"/>
        <v>9269</v>
      </c>
      <c r="E10" s="2">
        <v>42174</v>
      </c>
      <c r="F10" s="1">
        <f t="shared" si="1"/>
        <v>0</v>
      </c>
      <c r="G10" s="2">
        <v>42934</v>
      </c>
      <c r="H10" s="1">
        <f t="shared" si="2"/>
        <v>760</v>
      </c>
      <c r="I10" s="3">
        <f t="shared" si="10"/>
        <v>49479</v>
      </c>
      <c r="J10" s="48">
        <v>43138</v>
      </c>
      <c r="K10" s="9">
        <f t="shared" si="8"/>
        <v>204</v>
      </c>
      <c r="L10" s="3">
        <f t="shared" si="3"/>
        <v>49479</v>
      </c>
      <c r="M10" s="4">
        <f t="shared" si="9"/>
        <v>6341</v>
      </c>
      <c r="N10" s="9">
        <v>0</v>
      </c>
      <c r="O10" s="11">
        <f t="shared" si="4"/>
        <v>49479</v>
      </c>
      <c r="P10" s="9">
        <v>0</v>
      </c>
      <c r="Q10" s="11">
        <f t="shared" si="5"/>
        <v>49479</v>
      </c>
      <c r="R10" s="11">
        <f t="shared" si="6"/>
        <v>49479</v>
      </c>
      <c r="S10" s="42"/>
      <c r="T10" s="1"/>
      <c r="U10" s="37"/>
      <c r="V10" s="40"/>
      <c r="W10" s="9">
        <f t="shared" si="7"/>
        <v>0</v>
      </c>
    </row>
    <row r="11" spans="1:23" ht="43.2" x14ac:dyDescent="0.3">
      <c r="A11" s="54" t="s">
        <v>49</v>
      </c>
      <c r="B11" s="2">
        <v>32905</v>
      </c>
      <c r="C11" s="11">
        <v>41627</v>
      </c>
      <c r="D11" s="8">
        <f t="shared" si="0"/>
        <v>8722</v>
      </c>
      <c r="E11" s="2">
        <v>42685</v>
      </c>
      <c r="F11" s="1">
        <f t="shared" si="1"/>
        <v>1058</v>
      </c>
      <c r="G11" s="2">
        <v>42962</v>
      </c>
      <c r="H11" s="1">
        <f t="shared" si="2"/>
        <v>277</v>
      </c>
      <c r="I11" s="3">
        <f t="shared" si="10"/>
        <v>48932</v>
      </c>
      <c r="J11" s="48">
        <v>43138</v>
      </c>
      <c r="K11" s="9">
        <f t="shared" si="8"/>
        <v>176</v>
      </c>
      <c r="L11" s="3">
        <v>48932</v>
      </c>
      <c r="M11" s="4">
        <f t="shared" si="9"/>
        <v>5794</v>
      </c>
      <c r="N11" s="9">
        <v>0</v>
      </c>
      <c r="O11" s="11">
        <f t="shared" si="4"/>
        <v>48932</v>
      </c>
      <c r="P11" s="9">
        <v>0</v>
      </c>
      <c r="Q11" s="11">
        <f t="shared" si="5"/>
        <v>48932</v>
      </c>
      <c r="R11" s="11">
        <f t="shared" si="6"/>
        <v>48932</v>
      </c>
      <c r="S11" s="42"/>
      <c r="T11" s="1"/>
      <c r="U11" s="37"/>
      <c r="V11" s="40"/>
      <c r="W11" s="9">
        <f t="shared" si="7"/>
        <v>0</v>
      </c>
    </row>
    <row r="12" spans="1:23" ht="28.8" x14ac:dyDescent="0.3">
      <c r="A12" s="56" t="s">
        <v>50</v>
      </c>
      <c r="B12" s="38">
        <v>32905</v>
      </c>
      <c r="C12" s="38">
        <v>43138</v>
      </c>
      <c r="D12" s="39">
        <f t="shared" si="0"/>
        <v>10233</v>
      </c>
      <c r="E12" s="39"/>
      <c r="F12" s="13"/>
      <c r="G12" s="39"/>
      <c r="H12" s="13"/>
      <c r="I12" s="39"/>
      <c r="J12" s="53">
        <v>43138</v>
      </c>
      <c r="K12" s="13"/>
      <c r="L12" s="13"/>
      <c r="M12" s="13"/>
      <c r="N12" s="39"/>
      <c r="O12" s="39"/>
      <c r="P12" s="13"/>
      <c r="Q12" s="39"/>
      <c r="R12" s="13"/>
      <c r="S12" s="13"/>
      <c r="T12" s="13"/>
      <c r="U12" s="38">
        <v>44964</v>
      </c>
      <c r="V12" s="39">
        <f>DATEDIF(J12, U12, "D")</f>
        <v>1826</v>
      </c>
      <c r="W12" s="13"/>
    </row>
  </sheetData>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294DE-1A28-45A1-8ADC-C69389F7B393}">
  <dimension ref="A1:AA12"/>
  <sheetViews>
    <sheetView tabSelected="1" zoomScale="75" zoomScaleNormal="75" workbookViewId="0">
      <pane ySplit="1" topLeftCell="A2" activePane="bottomLeft" state="frozen"/>
      <selection pane="bottomLeft" activeCell="A5" sqref="A5"/>
    </sheetView>
  </sheetViews>
  <sheetFormatPr defaultRowHeight="14.4" x14ac:dyDescent="0.3"/>
  <cols>
    <col min="1" max="1" width="49.5546875" bestFit="1" customWidth="1"/>
    <col min="2" max="2" width="22.44140625" customWidth="1"/>
    <col min="3" max="3" width="23" customWidth="1"/>
    <col min="4" max="4" width="21.33203125" customWidth="1"/>
    <col min="5" max="5" width="19.44140625" bestFit="1" customWidth="1"/>
    <col min="6" max="6" width="37.6640625" customWidth="1"/>
    <col min="7" max="7" width="38" customWidth="1"/>
    <col min="8" max="10" width="20" customWidth="1"/>
    <col min="11" max="11" width="21.5546875" customWidth="1"/>
    <col min="12" max="12" width="22.5546875" customWidth="1"/>
  </cols>
  <sheetData>
    <row r="1" spans="1:27" ht="69" customHeight="1" x14ac:dyDescent="0.3">
      <c r="A1" s="26" t="s">
        <v>51</v>
      </c>
      <c r="B1" s="26" t="s">
        <v>52</v>
      </c>
      <c r="C1" s="20" t="s">
        <v>53</v>
      </c>
      <c r="D1" s="21" t="s">
        <v>54</v>
      </c>
      <c r="E1" s="22" t="s">
        <v>55</v>
      </c>
      <c r="F1" s="23" t="s">
        <v>56</v>
      </c>
      <c r="G1" s="24" t="s">
        <v>57</v>
      </c>
      <c r="H1" s="61" t="s">
        <v>58</v>
      </c>
      <c r="I1" s="57" t="s">
        <v>59</v>
      </c>
      <c r="J1" s="25" t="s">
        <v>60</v>
      </c>
      <c r="K1" s="49" t="s">
        <v>61</v>
      </c>
      <c r="L1" s="15"/>
    </row>
    <row r="2" spans="1:27" ht="112.5" customHeight="1" x14ac:dyDescent="0.3">
      <c r="A2" s="17" t="s">
        <v>62</v>
      </c>
      <c r="B2" s="17" t="s">
        <v>63</v>
      </c>
      <c r="C2" s="17" t="s">
        <v>64</v>
      </c>
      <c r="D2" s="17" t="s">
        <v>65</v>
      </c>
      <c r="E2" s="17" t="s">
        <v>66</v>
      </c>
      <c r="F2" s="17" t="s">
        <v>67</v>
      </c>
      <c r="G2" s="17" t="s">
        <v>68</v>
      </c>
      <c r="H2" s="17" t="s">
        <v>69</v>
      </c>
      <c r="I2" s="17" t="s">
        <v>70</v>
      </c>
      <c r="J2" s="17" t="s">
        <v>71</v>
      </c>
      <c r="K2" s="50" t="s">
        <v>72</v>
      </c>
      <c r="L2" s="15"/>
      <c r="M2" s="15"/>
      <c r="N2" s="15"/>
      <c r="O2" s="15"/>
      <c r="P2" s="15"/>
      <c r="Q2" s="15"/>
      <c r="R2" s="16"/>
      <c r="S2" s="16"/>
      <c r="T2" s="16"/>
      <c r="U2" s="16"/>
      <c r="V2" s="15"/>
      <c r="W2" s="15"/>
      <c r="X2" s="15"/>
      <c r="Y2" s="15"/>
      <c r="Z2" s="15"/>
      <c r="AA2" s="15"/>
    </row>
    <row r="3" spans="1:27" x14ac:dyDescent="0.3">
      <c r="A3" s="55" t="str">
        <f>'Data for Bar Graph (# days)'!A3</f>
        <v>6642245 
(method of treating HIV 
with emtricitabine)</v>
      </c>
      <c r="B3" s="10">
        <f>'Data for Bar Graph (# days)'!D3/365.25</f>
        <v>0</v>
      </c>
      <c r="C3" s="5">
        <f>'Data for Bar Graph (# days)'!F3/365.25</f>
        <v>5.3442847364818613</v>
      </c>
      <c r="D3" s="5">
        <f>'Data for Bar Graph (# days)'!H3/365.25</f>
        <v>8.4106776180698155</v>
      </c>
      <c r="E3" s="10">
        <f>'Data for Bar Graph (# days)'!K3/365.25</f>
        <v>14.261464750171116</v>
      </c>
      <c r="F3" s="5">
        <f>'Data for Bar Graph (# days)'!M3/365.25</f>
        <v>2.7405886379192332</v>
      </c>
      <c r="G3" s="5">
        <f>IF(K3&gt;0, IF(((('Data for Bar Graph (# days)'!N3-'Data for Bar Graph (# days)'!W3))/365.25)&gt;0, (('Data for Bar Graph (# days)'!N3-'Data for Bar Graph (# days)'!W3))/365.25, 0), ('Data for Bar Graph (# days)'!N3/365.25))</f>
        <v>0</v>
      </c>
      <c r="H3" s="5">
        <f>'Data for Bar Graph (# days)'!P3/365.25</f>
        <v>0</v>
      </c>
      <c r="I3" s="59">
        <f>'Data for Bar Graph (# days)'!T3/365.25</f>
        <v>0</v>
      </c>
      <c r="J3" s="46"/>
      <c r="K3" s="6">
        <f>'Data for Bar Graph (# days)'!W3/365.25</f>
        <v>0</v>
      </c>
      <c r="L3" s="51"/>
    </row>
    <row r="4" spans="1:27" x14ac:dyDescent="0.3">
      <c r="A4" s="55" t="str">
        <f>'Data for Bar Graph (# days)'!A4</f>
        <v>6703396
(emtricitabine isomer)</v>
      </c>
      <c r="B4" s="10">
        <f>'Data for Bar Graph (# days)'!D4/365.25</f>
        <v>0</v>
      </c>
      <c r="C4" s="5">
        <f>'Data for Bar Graph (# days)'!F4/365.25</f>
        <v>5.1088295687885008</v>
      </c>
      <c r="D4" s="5">
        <f>'Data for Bar Graph (# days)'!H4/365.25</f>
        <v>8.991101984941821</v>
      </c>
      <c r="E4" s="10">
        <f>'Data for Bar Graph (# days)'!K4/365.25</f>
        <v>13.916495550992471</v>
      </c>
      <c r="F4" s="5">
        <f>'Data for Bar Graph (# days)'!M4/365.25</f>
        <v>3.0828199863107462</v>
      </c>
      <c r="G4" s="5">
        <f>IF(K4&gt;0, IF(((('Data for Bar Graph (# days)'!N4-'Data for Bar Graph (# days)'!W4))/365.25)&gt;0, (('Data for Bar Graph (# days)'!N4-'Data for Bar Graph (# days)'!W4))/365.25, 0), ('Data for Bar Graph (# days)'!N4/365.25))</f>
        <v>0</v>
      </c>
      <c r="H4" s="5">
        <f>'Data for Bar Graph (# days)'!P4/365.25</f>
        <v>0</v>
      </c>
      <c r="I4" s="59">
        <f>'Data for Bar Graph (# days)'!T4/365.25</f>
        <v>0</v>
      </c>
      <c r="J4" s="46"/>
      <c r="K4" s="6">
        <f>'Data for Bar Graph (# days)'!W4/365.25</f>
        <v>0</v>
      </c>
      <c r="L4" s="51"/>
    </row>
    <row r="5" spans="1:27" x14ac:dyDescent="0.3">
      <c r="A5" s="55" t="str">
        <f>'Data for Bar Graph (# days)'!A5</f>
        <v>7390791 
(tenofovir isomer)</v>
      </c>
      <c r="B5" s="10">
        <f>'Data for Bar Graph (# days)'!D5/365.25</f>
        <v>11.463381245722108</v>
      </c>
      <c r="C5" s="5">
        <f>'Data for Bar Graph (# days)'!F5/365.25</f>
        <v>2.6420260095824779</v>
      </c>
      <c r="D5" s="5">
        <f>'Data for Bar Graph (# days)'!H5/365.25</f>
        <v>4.2874743326488707</v>
      </c>
      <c r="E5" s="10">
        <f>'Data for Bar Graph (# days)'!K5/365.25</f>
        <v>9.6235455167693367</v>
      </c>
      <c r="F5" s="5">
        <f>'Data for Bar Graph (# days)'!M5/365.25</f>
        <v>3.4469541409993156</v>
      </c>
      <c r="G5" s="5">
        <f>IF(K5&gt;0, IF(((('Data for Bar Graph (# days)'!N5-'Data for Bar Graph (# days)'!W5))/365.25)&gt;0, (('Data for Bar Graph (# days)'!N5-'Data for Bar Graph (# days)'!W5))/365.25, 0), ('Data for Bar Graph (# days)'!N5/365.25))</f>
        <v>0.79671457905544152</v>
      </c>
      <c r="H5" s="5">
        <f>'Data for Bar Graph (# days)'!P5/365.25</f>
        <v>2.945927446954141</v>
      </c>
      <c r="I5" s="59">
        <v>0.5</v>
      </c>
      <c r="J5" s="46"/>
      <c r="K5" s="6">
        <f>'Data for Bar Graph (# days)'!W5/365.25</f>
        <v>0</v>
      </c>
      <c r="L5" s="51"/>
    </row>
    <row r="6" spans="1:27" x14ac:dyDescent="0.3">
      <c r="A6" s="55" t="str">
        <f>'Data for Bar Graph (# days)'!A6</f>
        <v>7803788 
(method of treatment 
with tenofovir isomer)</v>
      </c>
      <c r="B6" s="10">
        <f>'Data for Bar Graph (# days)'!D6/365.25</f>
        <v>11.463381245722108</v>
      </c>
      <c r="C6" s="5">
        <f>'Data for Bar Graph (# days)'!F6/365.25</f>
        <v>6.7734428473648185</v>
      </c>
      <c r="D6" s="5">
        <f>'Data for Bar Graph (# days)'!H6/365.25</f>
        <v>2.4175222450376452</v>
      </c>
      <c r="E6" s="10">
        <f>'Data for Bar Graph (# days)'!K6/365.25</f>
        <v>7.3620807665982202</v>
      </c>
      <c r="F6" s="5">
        <f>'Data for Bar Graph (# days)'!M6/365.25</f>
        <v>3.4469541409993156</v>
      </c>
      <c r="G6" s="5">
        <f>IF(K6&gt;0, IF(((('Data for Bar Graph (# days)'!N6-'Data for Bar Graph (# days)'!W6))/365.25)&gt;0, (('Data for Bar Graph (# days)'!N6-'Data for Bar Graph (# days)'!W6))/365.25, 0), ('Data for Bar Graph (# days)'!N6/365.25))</f>
        <v>0.53935660506502392</v>
      </c>
      <c r="H6" s="5">
        <f>'Data for Bar Graph (# days)'!P6/365.25</f>
        <v>0</v>
      </c>
      <c r="I6" s="59">
        <v>0</v>
      </c>
      <c r="J6" s="46"/>
      <c r="K6" s="6">
        <f>'Data for Bar Graph (# days)'!W6/365.25</f>
        <v>0</v>
      </c>
      <c r="L6" s="51"/>
    </row>
    <row r="7" spans="1:27" x14ac:dyDescent="0.3">
      <c r="A7" s="55" t="str">
        <f>'Data for Bar Graph (# days)'!A7</f>
        <v>8754065 
(tenofovir salt)</v>
      </c>
      <c r="B7" s="10">
        <f>'Data for Bar Graph (# days)'!D7/365.25</f>
        <v>22.535249828884325</v>
      </c>
      <c r="C7" s="5">
        <f>'Data for Bar Graph (# days)'!F7/365.25</f>
        <v>1.83709787816564</v>
      </c>
      <c r="D7" s="5">
        <f>'Data for Bar Graph (# days)'!H7/365.25</f>
        <v>1.83709787816564</v>
      </c>
      <c r="E7" s="10">
        <f>'Data for Bar Graph (# days)'!K7/365.25</f>
        <v>3.6440793976728267</v>
      </c>
      <c r="F7" s="5">
        <f>'Data for Bar Graph (# days)'!M7/365.25</f>
        <v>14.518822724161533</v>
      </c>
      <c r="G7" s="5">
        <f>IF(K7&gt;0, IF(((('Data for Bar Graph (# days)'!N7-'Data for Bar Graph (# days)'!W7))/365.25)&gt;0, (('Data for Bar Graph (# days)'!N7-'Data for Bar Graph (# days)'!W7))/365.25, 0), ('Data for Bar Graph (# days)'!N7/365.25))</f>
        <v>0</v>
      </c>
      <c r="H7" s="5">
        <f>'Data for Bar Graph (# days)'!P7/365.25</f>
        <v>0</v>
      </c>
      <c r="I7" s="59">
        <f>'Data for Bar Graph (# days)'!T7/365.25</f>
        <v>0</v>
      </c>
      <c r="J7" s="46"/>
      <c r="K7" s="6">
        <f>'Data for Bar Graph (# days)'!W7/365.25</f>
        <v>0</v>
      </c>
      <c r="L7" s="51"/>
    </row>
    <row r="8" spans="1:27" x14ac:dyDescent="0.3">
      <c r="A8" s="55" t="str">
        <f>'Data for Bar Graph (# days)'!A8</f>
        <v>9216996
(bictegravir compound)</v>
      </c>
      <c r="B8" s="10">
        <f>'Data for Bar Graph (# days)'!D8/365.25</f>
        <v>23.879534565366189</v>
      </c>
      <c r="C8" s="5">
        <f>'Data for Bar Graph (# days)'!F8/365.25</f>
        <v>0</v>
      </c>
      <c r="D8" s="5">
        <f>'Data for Bar Graph (# days)'!H8/365.25</f>
        <v>2.0068446269678302</v>
      </c>
      <c r="E8" s="10">
        <f>'Data for Bar Graph (# days)'!K8/365.25</f>
        <v>2.130047912388775</v>
      </c>
      <c r="F8" s="5">
        <f>'Data for Bar Graph (# days)'!M8/365.25</f>
        <v>15.863107460643395</v>
      </c>
      <c r="G8" s="5">
        <f>IF(K8&gt;0, IF(((('Data for Bar Graph (# days)'!N8-'Data for Bar Graph (# days)'!W8))/365.25)&gt;0, (('Data for Bar Graph (# days)'!N8-'Data for Bar Graph (# days)'!W8))/365.25, 0), ('Data for Bar Graph (# days)'!N8/365.25))</f>
        <v>0</v>
      </c>
      <c r="H8" s="5">
        <f>'Data for Bar Graph (# days)'!P8/365.25</f>
        <v>0</v>
      </c>
      <c r="I8" s="59">
        <f>'Data for Bar Graph (# days)'!T8/365.25</f>
        <v>0</v>
      </c>
      <c r="J8" s="46"/>
      <c r="K8" s="6">
        <f>'Data for Bar Graph (# days)'!W8/365.25</f>
        <v>0</v>
      </c>
      <c r="L8" s="51"/>
    </row>
    <row r="9" spans="1:27" x14ac:dyDescent="0.3">
      <c r="A9" s="55" t="str">
        <f>'Data for Bar Graph (# days)'!A9</f>
        <v>9296769 
(composition with 
tenofovir salt)</v>
      </c>
      <c r="B9" s="10">
        <f>'Data for Bar Graph (# days)'!D9/365.25</f>
        <v>22.535249828884325</v>
      </c>
      <c r="C9" s="5">
        <f>'Data for Bar Graph (# days)'!F9/365.25</f>
        <v>1.5523613963039014</v>
      </c>
      <c r="D9" s="5">
        <f>'Data for Bar Graph (# days)'!H9/365.25</f>
        <v>2.0670773442847366</v>
      </c>
      <c r="E9" s="10">
        <f>'Data for Bar Graph (# days)'!K9/365.25</f>
        <v>1.8617385352498288</v>
      </c>
      <c r="F9" s="5">
        <f>'Data for Bar Graph (# days)'!M9/365.25</f>
        <v>14.518822724161533</v>
      </c>
      <c r="G9" s="5">
        <f>IF(K9&gt;0, IF(((('Data for Bar Graph (# days)'!N9-'Data for Bar Graph (# days)'!W9))/365.25)&gt;0, (('Data for Bar Graph (# days)'!N9-'Data for Bar Graph (# days)'!W9))/365.25, 0), ('Data for Bar Graph (# days)'!N9/365.25))</f>
        <v>0</v>
      </c>
      <c r="H9" s="5">
        <f>'Data for Bar Graph (# days)'!P9/365.25</f>
        <v>0</v>
      </c>
      <c r="I9" s="59">
        <f>'Data for Bar Graph (# days)'!T9/365.25</f>
        <v>0</v>
      </c>
      <c r="J9" s="46"/>
      <c r="K9" s="6">
        <f>'Data for Bar Graph (# days)'!W9/365.25</f>
        <v>0</v>
      </c>
      <c r="L9" s="51"/>
    </row>
    <row r="10" spans="1:27" x14ac:dyDescent="0.3">
      <c r="A10" s="55" t="str">
        <f>'Data for Bar Graph (# days)'!A10</f>
        <v>9708342
(bictegravir sodium 
compound)</v>
      </c>
      <c r="B10" s="10">
        <f>'Data for Bar Graph (# days)'!D10/365.25</f>
        <v>25.377138945927445</v>
      </c>
      <c r="C10" s="5">
        <f>'Data for Bar Graph (# days)'!F10/365.25</f>
        <v>0</v>
      </c>
      <c r="D10" s="5">
        <f>'Data for Bar Graph (# days)'!H10/365.25</f>
        <v>2.0807665982203969</v>
      </c>
      <c r="E10" s="10">
        <f>'Data for Bar Graph (# days)'!K10/365.25</f>
        <v>0.55852156057494862</v>
      </c>
      <c r="F10" s="5">
        <f>'Data for Bar Graph (# days)'!M10/365.25</f>
        <v>17.360711841204655</v>
      </c>
      <c r="G10" s="5">
        <f>IF(K10&gt;0, IF(((('Data for Bar Graph (# days)'!N10-'Data for Bar Graph (# days)'!W10))/365.25)&gt;0, (('Data for Bar Graph (# days)'!N10-'Data for Bar Graph (# days)'!W10))/365.25, 0), ('Data for Bar Graph (# days)'!N10/365.25))</f>
        <v>0</v>
      </c>
      <c r="H10" s="5">
        <f>'Data for Bar Graph (# days)'!P10/365.25</f>
        <v>0</v>
      </c>
      <c r="I10" s="59">
        <f>'Data for Bar Graph (# days)'!T10/365.25</f>
        <v>0</v>
      </c>
      <c r="J10" s="46"/>
      <c r="K10" s="6">
        <f>'Data for Bar Graph (# days)'!W10/365.25</f>
        <v>0</v>
      </c>
      <c r="L10" s="51"/>
    </row>
    <row r="11" spans="1:27" x14ac:dyDescent="0.3">
      <c r="A11" s="55" t="str">
        <f>'Data for Bar Graph (# days)'!A11</f>
        <v>9732092 
(compounds 
including bictegravir)</v>
      </c>
      <c r="B11" s="10">
        <f>'Data for Bar Graph (# days)'!D11/365.25</f>
        <v>23.879534565366189</v>
      </c>
      <c r="C11" s="5">
        <f>'Data for Bar Graph (# days)'!F11/365.25</f>
        <v>2.8966461327857633</v>
      </c>
      <c r="D11" s="5">
        <f>'Data for Bar Graph (# days)'!H11/365.25</f>
        <v>0.75838466803559201</v>
      </c>
      <c r="E11" s="10">
        <f>'Data for Bar Graph (# days)'!K11/365.25</f>
        <v>0.48186173853524983</v>
      </c>
      <c r="F11" s="5">
        <f>'Data for Bar Graph (# days)'!M11/365.25</f>
        <v>15.863107460643395</v>
      </c>
      <c r="G11" s="5">
        <f>IF(K11&gt;0, IF(((('Data for Bar Graph (# days)'!N11-'Data for Bar Graph (# days)'!W11))/365.25)&gt;0, (('Data for Bar Graph (# days)'!N11-'Data for Bar Graph (# days)'!W11))/365.25, 0), ('Data for Bar Graph (# days)'!N11/365.25))</f>
        <v>0</v>
      </c>
      <c r="H11" s="5">
        <f>'Data for Bar Graph (# days)'!P11/365.25</f>
        <v>0</v>
      </c>
      <c r="I11" s="59">
        <f>'Data for Bar Graph (# days)'!T11/365.25</f>
        <v>0</v>
      </c>
      <c r="J11" s="46"/>
      <c r="K11" s="6">
        <f>'Data for Bar Graph (# days)'!W11/365.25</f>
        <v>0</v>
      </c>
      <c r="L11" s="51"/>
    </row>
    <row r="12" spans="1:27" ht="28.8" x14ac:dyDescent="0.3">
      <c r="A12" s="56" t="s">
        <v>73</v>
      </c>
      <c r="B12" s="62">
        <f>'Data for Bar Graph (# days)'!D12/365.25</f>
        <v>28.016427104722794</v>
      </c>
      <c r="C12" s="13"/>
      <c r="D12" s="13"/>
      <c r="E12" s="13"/>
      <c r="F12" s="13"/>
      <c r="G12" s="13"/>
      <c r="H12" s="60"/>
      <c r="I12" s="13"/>
      <c r="J12" s="58">
        <f>'Data for Bar Graph (# days)'!V12/365.25</f>
        <v>4.9993155373032172</v>
      </c>
      <c r="K12" s="13"/>
      <c r="L12" s="52"/>
    </row>
  </sheetData>
  <pageMargins left="0.7" right="0.7" top="0.75" bottom="0.75" header="0.3" footer="0.3"/>
  <pageSetup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0f237262-9dbc-4cdd-8adf-cd692af5474e">
      <UserInfo>
        <DisplayName>Needham, Drew</DisplayName>
        <AccountId>22</AccountId>
        <AccountType/>
      </UserInfo>
      <UserInfo>
        <DisplayName>Reinbold, Patric</DisplayName>
        <AccountId>21</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2E8BA579500E0408E7817D3257F2C67" ma:contentTypeVersion="5" ma:contentTypeDescription="Create a new document." ma:contentTypeScope="" ma:versionID="e56f35ac8d2fff1c19a6f7da07ce38b2">
  <xsd:schema xmlns:xsd="http://www.w3.org/2001/XMLSchema" xmlns:xs="http://www.w3.org/2001/XMLSchema" xmlns:p="http://schemas.microsoft.com/office/2006/metadata/properties" xmlns:ns2="911a242a-b86b-4d84-b653-fe89a0c00260" xmlns:ns3="0f237262-9dbc-4cdd-8adf-cd692af5474e" targetNamespace="http://schemas.microsoft.com/office/2006/metadata/properties" ma:root="true" ma:fieldsID="833f161edb6f61ba768cee7993755890" ns2:_="" ns3:_="">
    <xsd:import namespace="911a242a-b86b-4d84-b653-fe89a0c00260"/>
    <xsd:import namespace="0f237262-9dbc-4cdd-8adf-cd692af5474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1a242a-b86b-4d84-b653-fe89a0c002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f237262-9dbc-4cdd-8adf-cd692af5474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7B4F45D-1D8C-4FFC-ADFD-7DA463697B25}">
  <ds:schemaRefs>
    <ds:schemaRef ds:uri="http://schemas.microsoft.com/sharepoint/v3/contenttype/forms"/>
  </ds:schemaRefs>
</ds:datastoreItem>
</file>

<file path=customXml/itemProps2.xml><?xml version="1.0" encoding="utf-8"?>
<ds:datastoreItem xmlns:ds="http://schemas.openxmlformats.org/officeDocument/2006/customXml" ds:itemID="{EFD44154-6D06-4069-80A8-3FC6004DDD91}">
  <ds:schemaRefs>
    <ds:schemaRef ds:uri="http://purl.org/dc/dcmitype/"/>
    <ds:schemaRef ds:uri="http://schemas.microsoft.com/office/2006/documentManagement/types"/>
    <ds:schemaRef ds:uri="http://schemas.microsoft.com/office/infopath/2007/PartnerControls"/>
    <ds:schemaRef ds:uri="0f237262-9dbc-4cdd-8adf-cd692af5474e"/>
    <ds:schemaRef ds:uri="http://purl.org/dc/terms/"/>
    <ds:schemaRef ds:uri="911a242a-b86b-4d84-b653-fe89a0c00260"/>
    <ds:schemaRef ds:uri="http://schemas.openxmlformats.org/package/2006/metadata/core-properties"/>
    <ds:schemaRef ds:uri="http://schemas.microsoft.com/office/2006/metadata/properties"/>
    <ds:schemaRef ds:uri="http://www.w3.org/XML/1998/namespace"/>
    <ds:schemaRef ds:uri="http://purl.org/dc/elements/1.1/"/>
  </ds:schemaRefs>
</ds:datastoreItem>
</file>

<file path=customXml/itemProps3.xml><?xml version="1.0" encoding="utf-8"?>
<ds:datastoreItem xmlns:ds="http://schemas.openxmlformats.org/officeDocument/2006/customXml" ds:itemID="{7658ECFF-AEF9-450F-BEE1-8B93A80826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1a242a-b86b-4d84-b653-fe89a0c00260"/>
    <ds:schemaRef ds:uri="0f237262-9dbc-4cdd-8adf-cd692af547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 for Bar Graph (# days)</vt:lpstr>
      <vt:lpstr>Bar Graph (# years)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Reinbold, Patric</dc:creator>
  <cp:keywords/>
  <dc:description/>
  <cp:lastModifiedBy>Arguello, Michael</cp:lastModifiedBy>
  <cp:revision/>
  <dcterms:created xsi:type="dcterms:W3CDTF">2022-03-11T13:11:25Z</dcterms:created>
  <dcterms:modified xsi:type="dcterms:W3CDTF">2024-05-30T20:25:36Z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0x01010072E8BA579500E0408E7817D3257F2C67</vt:lpwstr>
  </property>
</Properties>
</file>